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hidePivotFieldList="1" autoCompressPictures="0"/>
  <mc:AlternateContent xmlns:mc="http://schemas.openxmlformats.org/markup-compatibility/2006">
    <mc:Choice Requires="x15">
      <x15ac:absPath xmlns:x15ac="http://schemas.microsoft.com/office/spreadsheetml/2010/11/ac" url="D:\squash\2025-2026\juniori\2026-04\"/>
    </mc:Choice>
  </mc:AlternateContent>
  <xr:revisionPtr revIDLastSave="0" documentId="13_ncr:1_{5198186A-7047-47F3-A6E3-F744CC3CD4A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ktivity_Juniorov_2025_26" sheetId="1" r:id="rId1"/>
    <sheet name="Data" sheetId="2" r:id="rId2"/>
    <sheet name="Hráči" sheetId="3" r:id="rId3"/>
  </sheets>
  <definedNames>
    <definedName name="_xlnm._FilterDatabase" localSheetId="1" hidden="1">Data!$E$62:$I$111</definedName>
    <definedName name="A">Hraci[Hráči]</definedName>
  </definedNames>
  <calcPr calcId="191029"/>
  <pivotCaches>
    <pivotCache cacheId="8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48" i="1" l="1"/>
  <c r="L248" i="1" s="1"/>
  <c r="J248" i="1"/>
  <c r="M248" i="1"/>
  <c r="O248" i="1"/>
  <c r="K248" i="1" s="1"/>
  <c r="F247" i="1"/>
  <c r="J247" i="1"/>
  <c r="M247" i="1"/>
  <c r="O247" i="1"/>
  <c r="K247" i="1" s="1"/>
  <c r="F246" i="1"/>
  <c r="J246" i="1"/>
  <c r="M246" i="1"/>
  <c r="O246" i="1"/>
  <c r="K246" i="1" s="1"/>
  <c r="F245" i="1"/>
  <c r="J245" i="1"/>
  <c r="M245" i="1"/>
  <c r="O245" i="1"/>
  <c r="K245" i="1" s="1"/>
  <c r="F244" i="1"/>
  <c r="J244" i="1"/>
  <c r="M244" i="1"/>
  <c r="O244" i="1"/>
  <c r="K244" i="1" s="1"/>
  <c r="F243" i="1"/>
  <c r="J243" i="1"/>
  <c r="M243" i="1"/>
  <c r="O243" i="1"/>
  <c r="K243" i="1" s="1"/>
  <c r="I240" i="1"/>
  <c r="I239" i="1"/>
  <c r="I238" i="1"/>
  <c r="I237" i="1"/>
  <c r="I236" i="1"/>
  <c r="I235" i="1"/>
  <c r="F242" i="1"/>
  <c r="J242" i="1"/>
  <c r="M242" i="1"/>
  <c r="O242" i="1"/>
  <c r="K242" i="1" s="1"/>
  <c r="F241" i="1"/>
  <c r="J241" i="1"/>
  <c r="L241" i="1" s="1"/>
  <c r="M241" i="1"/>
  <c r="O241" i="1"/>
  <c r="K241" i="1" s="1"/>
  <c r="F240" i="1"/>
  <c r="J240" i="1"/>
  <c r="M240" i="1"/>
  <c r="O240" i="1"/>
  <c r="K240" i="1" s="1"/>
  <c r="F239" i="1"/>
  <c r="J239" i="1"/>
  <c r="M239" i="1"/>
  <c r="O239" i="1"/>
  <c r="K239" i="1" s="1"/>
  <c r="F238" i="1"/>
  <c r="J238" i="1"/>
  <c r="M238" i="1"/>
  <c r="O238" i="1"/>
  <c r="K238" i="1" s="1"/>
  <c r="F237" i="1"/>
  <c r="J237" i="1"/>
  <c r="M237" i="1"/>
  <c r="O237" i="1"/>
  <c r="K237" i="1" s="1"/>
  <c r="F236" i="1"/>
  <c r="J236" i="1"/>
  <c r="M236" i="1"/>
  <c r="O236" i="1"/>
  <c r="K236" i="1" s="1"/>
  <c r="I233" i="1"/>
  <c r="I232" i="1"/>
  <c r="I231" i="1"/>
  <c r="I230" i="1"/>
  <c r="I229" i="1"/>
  <c r="I228" i="1"/>
  <c r="F235" i="1"/>
  <c r="J235" i="1"/>
  <c r="M235" i="1"/>
  <c r="O235" i="1"/>
  <c r="K235" i="1" s="1"/>
  <c r="F234" i="1"/>
  <c r="J234" i="1"/>
  <c r="M234" i="1"/>
  <c r="O234" i="1"/>
  <c r="K234" i="1" s="1"/>
  <c r="F233" i="1"/>
  <c r="J233" i="1"/>
  <c r="M233" i="1"/>
  <c r="O233" i="1"/>
  <c r="K233" i="1" s="1"/>
  <c r="F232" i="1"/>
  <c r="J232" i="1"/>
  <c r="M232" i="1"/>
  <c r="O232" i="1"/>
  <c r="K232" i="1" s="1"/>
  <c r="F231" i="1"/>
  <c r="J231" i="1"/>
  <c r="M231" i="1"/>
  <c r="O231" i="1"/>
  <c r="K231" i="1" s="1"/>
  <c r="F230" i="1"/>
  <c r="J230" i="1"/>
  <c r="M230" i="1"/>
  <c r="O230" i="1"/>
  <c r="K230" i="1" s="1"/>
  <c r="F229" i="1"/>
  <c r="J229" i="1"/>
  <c r="M229" i="1"/>
  <c r="O229" i="1"/>
  <c r="K229" i="1" s="1"/>
  <c r="E75" i="3"/>
  <c r="F75" i="3" s="1"/>
  <c r="I96" i="2"/>
  <c r="I226" i="1"/>
  <c r="I225" i="1"/>
  <c r="I224" i="1"/>
  <c r="I223" i="1"/>
  <c r="I222" i="1"/>
  <c r="I221" i="1"/>
  <c r="F228" i="1"/>
  <c r="M228" i="1"/>
  <c r="O228" i="1"/>
  <c r="K228" i="1" s="1"/>
  <c r="F227" i="1"/>
  <c r="J227" i="1"/>
  <c r="M227" i="1"/>
  <c r="O227" i="1"/>
  <c r="K227" i="1" s="1"/>
  <c r="F226" i="1"/>
  <c r="M226" i="1"/>
  <c r="O226" i="1"/>
  <c r="K226" i="1" s="1"/>
  <c r="F225" i="1"/>
  <c r="M225" i="1"/>
  <c r="O225" i="1"/>
  <c r="K225" i="1" s="1"/>
  <c r="F224" i="1"/>
  <c r="M224" i="1"/>
  <c r="O224" i="1"/>
  <c r="K224" i="1" s="1"/>
  <c r="F223" i="1"/>
  <c r="M223" i="1"/>
  <c r="O223" i="1"/>
  <c r="K223" i="1" s="1"/>
  <c r="F222" i="1"/>
  <c r="M222" i="1"/>
  <c r="O222" i="1"/>
  <c r="K222" i="1" s="1"/>
  <c r="F221" i="1"/>
  <c r="M221" i="1"/>
  <c r="O221" i="1"/>
  <c r="K221" i="1" s="1"/>
  <c r="F220" i="1"/>
  <c r="M220" i="1"/>
  <c r="O220" i="1"/>
  <c r="K220" i="1" s="1"/>
  <c r="F219" i="1"/>
  <c r="M219" i="1"/>
  <c r="O219" i="1"/>
  <c r="K219" i="1" s="1"/>
  <c r="F218" i="1"/>
  <c r="M218" i="1"/>
  <c r="O218" i="1"/>
  <c r="K218" i="1" s="1"/>
  <c r="F217" i="1"/>
  <c r="M217" i="1"/>
  <c r="O217" i="1"/>
  <c r="K217" i="1" s="1"/>
  <c r="F216" i="1"/>
  <c r="M216" i="1"/>
  <c r="O216" i="1"/>
  <c r="K216" i="1" s="1"/>
  <c r="F215" i="1"/>
  <c r="M215" i="1"/>
  <c r="O215" i="1"/>
  <c r="K215" i="1" s="1"/>
  <c r="F214" i="1"/>
  <c r="M214" i="1"/>
  <c r="O214" i="1"/>
  <c r="K214" i="1" s="1"/>
  <c r="F213" i="1"/>
  <c r="M213" i="1"/>
  <c r="O213" i="1"/>
  <c r="K213" i="1" s="1"/>
  <c r="F212" i="1"/>
  <c r="M212" i="1"/>
  <c r="O212" i="1"/>
  <c r="K212" i="1" s="1"/>
  <c r="F211" i="1"/>
  <c r="M211" i="1"/>
  <c r="O211" i="1"/>
  <c r="K211" i="1" s="1"/>
  <c r="F210" i="1"/>
  <c r="M210" i="1"/>
  <c r="O210" i="1"/>
  <c r="K210" i="1" s="1"/>
  <c r="F209" i="1"/>
  <c r="M209" i="1"/>
  <c r="O209" i="1"/>
  <c r="K209" i="1" s="1"/>
  <c r="F208" i="1"/>
  <c r="M208" i="1"/>
  <c r="O208" i="1"/>
  <c r="K208" i="1" s="1"/>
  <c r="F207" i="1"/>
  <c r="M207" i="1"/>
  <c r="O207" i="1"/>
  <c r="K207" i="1" s="1"/>
  <c r="F206" i="1"/>
  <c r="M206" i="1"/>
  <c r="O206" i="1"/>
  <c r="K206" i="1" s="1"/>
  <c r="F205" i="1"/>
  <c r="M205" i="1"/>
  <c r="O205" i="1"/>
  <c r="K205" i="1" s="1"/>
  <c r="F204" i="1"/>
  <c r="M204" i="1"/>
  <c r="O204" i="1"/>
  <c r="K204" i="1" s="1"/>
  <c r="F203" i="1"/>
  <c r="M203" i="1"/>
  <c r="O203" i="1"/>
  <c r="K203" i="1" s="1"/>
  <c r="F202" i="1"/>
  <c r="M202" i="1"/>
  <c r="O202" i="1"/>
  <c r="K202" i="1" s="1"/>
  <c r="F201" i="1"/>
  <c r="M201" i="1"/>
  <c r="O201" i="1"/>
  <c r="K201" i="1" s="1"/>
  <c r="F200" i="1"/>
  <c r="M200" i="1"/>
  <c r="O200" i="1"/>
  <c r="K200" i="1" s="1"/>
  <c r="F199" i="1"/>
  <c r="M199" i="1"/>
  <c r="O199" i="1"/>
  <c r="K199" i="1" s="1"/>
  <c r="I66" i="2"/>
  <c r="O187" i="1"/>
  <c r="K187" i="1" s="1"/>
  <c r="M187" i="1"/>
  <c r="E74" i="3"/>
  <c r="F74" i="3" s="1"/>
  <c r="I197" i="1"/>
  <c r="I196" i="1"/>
  <c r="I195" i="1"/>
  <c r="I194" i="1"/>
  <c r="I193" i="1"/>
  <c r="I192" i="1"/>
  <c r="I190" i="1"/>
  <c r="I189" i="1"/>
  <c r="I188" i="1"/>
  <c r="I187" i="1"/>
  <c r="I186" i="1"/>
  <c r="I184" i="1"/>
  <c r="I183" i="1"/>
  <c r="I182" i="1"/>
  <c r="F198" i="1"/>
  <c r="M198" i="1"/>
  <c r="O198" i="1"/>
  <c r="K198" i="1" s="1"/>
  <c r="F197" i="1"/>
  <c r="M197" i="1"/>
  <c r="O197" i="1"/>
  <c r="K197" i="1" s="1"/>
  <c r="F196" i="1"/>
  <c r="M196" i="1"/>
  <c r="O196" i="1"/>
  <c r="K196" i="1" s="1"/>
  <c r="F195" i="1"/>
  <c r="M195" i="1"/>
  <c r="O195" i="1"/>
  <c r="K195" i="1" s="1"/>
  <c r="F194" i="1"/>
  <c r="M194" i="1"/>
  <c r="O194" i="1"/>
  <c r="K194" i="1" s="1"/>
  <c r="F193" i="1"/>
  <c r="M193" i="1"/>
  <c r="O193" i="1"/>
  <c r="K193" i="1" s="1"/>
  <c r="F192" i="1"/>
  <c r="M192" i="1"/>
  <c r="O192" i="1"/>
  <c r="K192" i="1" s="1"/>
  <c r="F191" i="1"/>
  <c r="M191" i="1"/>
  <c r="O191" i="1"/>
  <c r="K191" i="1" s="1"/>
  <c r="F190" i="1"/>
  <c r="M190" i="1"/>
  <c r="O190" i="1"/>
  <c r="K190" i="1" s="1"/>
  <c r="F189" i="1"/>
  <c r="M189" i="1"/>
  <c r="O189" i="1"/>
  <c r="K189" i="1" s="1"/>
  <c r="F188" i="1"/>
  <c r="M188" i="1"/>
  <c r="O188" i="1"/>
  <c r="K188" i="1" s="1"/>
  <c r="F187" i="1"/>
  <c r="F186" i="1"/>
  <c r="M186" i="1"/>
  <c r="O186" i="1"/>
  <c r="K186" i="1" s="1"/>
  <c r="F185" i="1"/>
  <c r="M185" i="1"/>
  <c r="O185" i="1"/>
  <c r="K185" i="1" s="1"/>
  <c r="F184" i="1"/>
  <c r="M184" i="1"/>
  <c r="O184" i="1"/>
  <c r="K184" i="1" s="1"/>
  <c r="F183" i="1"/>
  <c r="M183" i="1"/>
  <c r="O183" i="1"/>
  <c r="K183" i="1" s="1"/>
  <c r="F182" i="1"/>
  <c r="M182" i="1"/>
  <c r="O182" i="1"/>
  <c r="K182" i="1" s="1"/>
  <c r="F181" i="1"/>
  <c r="M181" i="1"/>
  <c r="O181" i="1"/>
  <c r="K181" i="1" s="1"/>
  <c r="F180" i="1"/>
  <c r="M180" i="1"/>
  <c r="O180" i="1"/>
  <c r="K180" i="1" s="1"/>
  <c r="F179" i="1"/>
  <c r="M179" i="1"/>
  <c r="O179" i="1"/>
  <c r="K179" i="1" s="1"/>
  <c r="F178" i="1"/>
  <c r="J178" i="1"/>
  <c r="M178" i="1"/>
  <c r="O178" i="1"/>
  <c r="K178" i="1" s="1"/>
  <c r="F177" i="1"/>
  <c r="M177" i="1"/>
  <c r="O177" i="1"/>
  <c r="K177" i="1" s="1"/>
  <c r="F176" i="1"/>
  <c r="M176" i="1"/>
  <c r="O176" i="1"/>
  <c r="K176" i="1" s="1"/>
  <c r="F175" i="1"/>
  <c r="M175" i="1"/>
  <c r="O175" i="1"/>
  <c r="K175" i="1" s="1"/>
  <c r="F174" i="1"/>
  <c r="M174" i="1"/>
  <c r="O174" i="1"/>
  <c r="K174" i="1" s="1"/>
  <c r="F173" i="1"/>
  <c r="M173" i="1"/>
  <c r="O173" i="1"/>
  <c r="K173" i="1" s="1"/>
  <c r="F172" i="1"/>
  <c r="M172" i="1"/>
  <c r="O172" i="1"/>
  <c r="K172" i="1" s="1"/>
  <c r="F171" i="1"/>
  <c r="M171" i="1"/>
  <c r="O171" i="1"/>
  <c r="K171" i="1" s="1"/>
  <c r="F170" i="1"/>
  <c r="M170" i="1"/>
  <c r="O170" i="1"/>
  <c r="K170" i="1" s="1"/>
  <c r="I168" i="1"/>
  <c r="I166" i="1"/>
  <c r="F169" i="1"/>
  <c r="M169" i="1"/>
  <c r="O169" i="1"/>
  <c r="K169" i="1" s="1"/>
  <c r="F168" i="1"/>
  <c r="M168" i="1"/>
  <c r="O168" i="1"/>
  <c r="K168" i="1" s="1"/>
  <c r="F167" i="1"/>
  <c r="M167" i="1"/>
  <c r="O167" i="1"/>
  <c r="K167" i="1" s="1"/>
  <c r="F166" i="1"/>
  <c r="M166" i="1"/>
  <c r="O166" i="1"/>
  <c r="K166" i="1" s="1"/>
  <c r="E73" i="3"/>
  <c r="F73" i="3" s="1"/>
  <c r="I135" i="2"/>
  <c r="J218" i="1" s="1"/>
  <c r="I164" i="1"/>
  <c r="I163" i="1"/>
  <c r="I162" i="1"/>
  <c r="I161" i="1"/>
  <c r="I160" i="1"/>
  <c r="F165" i="1"/>
  <c r="M165" i="1"/>
  <c r="O165" i="1"/>
  <c r="K165" i="1" s="1"/>
  <c r="F164" i="1"/>
  <c r="M164" i="1"/>
  <c r="O164" i="1"/>
  <c r="K164" i="1" s="1"/>
  <c r="F163" i="1"/>
  <c r="M163" i="1"/>
  <c r="O163" i="1"/>
  <c r="K163" i="1" s="1"/>
  <c r="F162" i="1"/>
  <c r="M162" i="1"/>
  <c r="O162" i="1"/>
  <c r="K162" i="1" s="1"/>
  <c r="F161" i="1"/>
  <c r="M161" i="1"/>
  <c r="O161" i="1"/>
  <c r="K161" i="1" s="1"/>
  <c r="F160" i="1"/>
  <c r="M160" i="1"/>
  <c r="O160" i="1"/>
  <c r="K160" i="1" s="1"/>
  <c r="I156" i="1"/>
  <c r="I157" i="1"/>
  <c r="I158" i="1"/>
  <c r="I155" i="1"/>
  <c r="F159" i="1"/>
  <c r="M159" i="1"/>
  <c r="O159" i="1"/>
  <c r="K159" i="1" s="1"/>
  <c r="E72" i="3"/>
  <c r="F72" i="3" s="1"/>
  <c r="E71" i="3"/>
  <c r="F71" i="3" s="1"/>
  <c r="E70" i="3"/>
  <c r="F70" i="3" s="1"/>
  <c r="E69" i="3"/>
  <c r="F69" i="3" s="1"/>
  <c r="E68" i="3"/>
  <c r="F68" i="3" s="1"/>
  <c r="F158" i="1"/>
  <c r="M158" i="1"/>
  <c r="O158" i="1"/>
  <c r="K158" i="1" s="1"/>
  <c r="F157" i="1"/>
  <c r="M157" i="1"/>
  <c r="O157" i="1"/>
  <c r="K157" i="1" s="1"/>
  <c r="F156" i="1"/>
  <c r="M156" i="1"/>
  <c r="O156" i="1"/>
  <c r="K156" i="1" s="1"/>
  <c r="F155" i="1"/>
  <c r="M155" i="1"/>
  <c r="O155" i="1"/>
  <c r="K155" i="1" s="1"/>
  <c r="F154" i="1"/>
  <c r="M154" i="1"/>
  <c r="O154" i="1"/>
  <c r="K154" i="1" s="1"/>
  <c r="F153" i="1"/>
  <c r="M153" i="1"/>
  <c r="O153" i="1"/>
  <c r="K153" i="1" s="1"/>
  <c r="F152" i="1"/>
  <c r="M152" i="1"/>
  <c r="O152" i="1"/>
  <c r="K152" i="1" s="1"/>
  <c r="F151" i="1"/>
  <c r="M151" i="1"/>
  <c r="O151" i="1"/>
  <c r="K151" i="1" s="1"/>
  <c r="E67" i="3"/>
  <c r="F67" i="3" s="1"/>
  <c r="E66" i="3"/>
  <c r="F66" i="3" s="1"/>
  <c r="E65" i="3"/>
  <c r="F65" i="3" s="1"/>
  <c r="E64" i="3"/>
  <c r="F64" i="3" s="1"/>
  <c r="E63" i="3"/>
  <c r="F63" i="3" s="1"/>
  <c r="E62" i="3"/>
  <c r="F62" i="3" s="1"/>
  <c r="F150" i="1"/>
  <c r="M150" i="1"/>
  <c r="O150" i="1"/>
  <c r="K150" i="1" s="1"/>
  <c r="F149" i="1"/>
  <c r="M149" i="1"/>
  <c r="O149" i="1"/>
  <c r="K149" i="1" s="1"/>
  <c r="F148" i="1"/>
  <c r="M148" i="1"/>
  <c r="O148" i="1"/>
  <c r="K148" i="1" s="1"/>
  <c r="F147" i="1"/>
  <c r="M147" i="1"/>
  <c r="O147" i="1"/>
  <c r="K147" i="1" s="1"/>
  <c r="F146" i="1"/>
  <c r="M146" i="1"/>
  <c r="O146" i="1"/>
  <c r="K146" i="1" s="1"/>
  <c r="I114" i="2"/>
  <c r="J145" i="1" s="1"/>
  <c r="I144" i="1"/>
  <c r="I143" i="1"/>
  <c r="I142" i="1"/>
  <c r="I141" i="1"/>
  <c r="I140" i="1"/>
  <c r="I138" i="1"/>
  <c r="I137" i="1"/>
  <c r="I136" i="1"/>
  <c r="I135" i="1"/>
  <c r="I133" i="1"/>
  <c r="I131" i="1"/>
  <c r="I130" i="1"/>
  <c r="F145" i="1"/>
  <c r="M145" i="1"/>
  <c r="O145" i="1"/>
  <c r="K145" i="1" s="1"/>
  <c r="F144" i="1"/>
  <c r="M144" i="1"/>
  <c r="O144" i="1"/>
  <c r="K144" i="1" s="1"/>
  <c r="F143" i="1"/>
  <c r="M143" i="1"/>
  <c r="O143" i="1"/>
  <c r="K143" i="1" s="1"/>
  <c r="F142" i="1"/>
  <c r="M142" i="1"/>
  <c r="O142" i="1"/>
  <c r="K142" i="1" s="1"/>
  <c r="F141" i="1"/>
  <c r="M141" i="1"/>
  <c r="O141" i="1"/>
  <c r="K141" i="1" s="1"/>
  <c r="F140" i="1"/>
  <c r="M140" i="1"/>
  <c r="O140" i="1"/>
  <c r="K140" i="1" s="1"/>
  <c r="F139" i="1"/>
  <c r="M139" i="1"/>
  <c r="O139" i="1"/>
  <c r="K139" i="1" s="1"/>
  <c r="F138" i="1"/>
  <c r="M138" i="1"/>
  <c r="O138" i="1"/>
  <c r="K138" i="1" s="1"/>
  <c r="F137" i="1"/>
  <c r="M137" i="1"/>
  <c r="O137" i="1"/>
  <c r="K137" i="1" s="1"/>
  <c r="F136" i="1"/>
  <c r="M136" i="1"/>
  <c r="O136" i="1"/>
  <c r="K136" i="1" s="1"/>
  <c r="F135" i="1"/>
  <c r="M135" i="1"/>
  <c r="O135" i="1"/>
  <c r="K135" i="1" s="1"/>
  <c r="F134" i="1"/>
  <c r="M134" i="1"/>
  <c r="O134" i="1"/>
  <c r="K134" i="1" s="1"/>
  <c r="F133" i="1"/>
  <c r="M133" i="1"/>
  <c r="O133" i="1"/>
  <c r="K133" i="1" s="1"/>
  <c r="F132" i="1"/>
  <c r="M132" i="1"/>
  <c r="O132" i="1"/>
  <c r="K132" i="1" s="1"/>
  <c r="F131" i="1"/>
  <c r="M131" i="1"/>
  <c r="O131" i="1"/>
  <c r="K131" i="1" s="1"/>
  <c r="F130" i="1"/>
  <c r="M130" i="1"/>
  <c r="O130" i="1"/>
  <c r="K130" i="1" s="1"/>
  <c r="F129" i="1"/>
  <c r="M129" i="1"/>
  <c r="O129" i="1"/>
  <c r="K129" i="1" s="1"/>
  <c r="F128" i="1"/>
  <c r="M128" i="1"/>
  <c r="O128" i="1"/>
  <c r="K128" i="1" s="1"/>
  <c r="I126" i="1"/>
  <c r="I125" i="1"/>
  <c r="I124" i="1"/>
  <c r="I123" i="1"/>
  <c r="I121" i="1"/>
  <c r="I120" i="1"/>
  <c r="I119" i="1"/>
  <c r="I118" i="1"/>
  <c r="I117" i="1"/>
  <c r="I116" i="1"/>
  <c r="F127" i="1"/>
  <c r="M127" i="1"/>
  <c r="O127" i="1"/>
  <c r="K127" i="1" s="1"/>
  <c r="F126" i="1"/>
  <c r="M126" i="1"/>
  <c r="O126" i="1"/>
  <c r="K126" i="1" s="1"/>
  <c r="F125" i="1"/>
  <c r="M125" i="1"/>
  <c r="O125" i="1"/>
  <c r="K125" i="1" s="1"/>
  <c r="F124" i="1"/>
  <c r="M124" i="1"/>
  <c r="O124" i="1"/>
  <c r="K124" i="1" s="1"/>
  <c r="F123" i="1"/>
  <c r="M123" i="1"/>
  <c r="O123" i="1"/>
  <c r="K123" i="1" s="1"/>
  <c r="F122" i="1"/>
  <c r="M122" i="1"/>
  <c r="O122" i="1"/>
  <c r="K122" i="1" s="1"/>
  <c r="I94" i="2"/>
  <c r="I99" i="2"/>
  <c r="F121" i="1"/>
  <c r="M121" i="1"/>
  <c r="O121" i="1"/>
  <c r="K121" i="1" s="1"/>
  <c r="F120" i="1"/>
  <c r="M120" i="1"/>
  <c r="O120" i="1"/>
  <c r="K120" i="1" s="1"/>
  <c r="F119" i="1"/>
  <c r="M119" i="1"/>
  <c r="O119" i="1"/>
  <c r="K119" i="1" s="1"/>
  <c r="F118" i="1"/>
  <c r="M118" i="1"/>
  <c r="O118" i="1"/>
  <c r="K118" i="1" s="1"/>
  <c r="F117" i="1"/>
  <c r="M117" i="1"/>
  <c r="O117" i="1"/>
  <c r="K117" i="1" s="1"/>
  <c r="F116" i="1"/>
  <c r="M116" i="1"/>
  <c r="O116" i="1"/>
  <c r="K116" i="1" s="1"/>
  <c r="I114" i="1"/>
  <c r="I113" i="1"/>
  <c r="I112" i="1"/>
  <c r="F115" i="1"/>
  <c r="M115" i="1"/>
  <c r="O115" i="1"/>
  <c r="K115" i="1" s="1"/>
  <c r="F114" i="1"/>
  <c r="M114" i="1"/>
  <c r="O114" i="1"/>
  <c r="K114" i="1" s="1"/>
  <c r="F113" i="1"/>
  <c r="M113" i="1"/>
  <c r="O113" i="1"/>
  <c r="K113" i="1" s="1"/>
  <c r="F112" i="1"/>
  <c r="M112" i="1"/>
  <c r="O112" i="1"/>
  <c r="K112" i="1" s="1"/>
  <c r="I110" i="1"/>
  <c r="I109" i="1"/>
  <c r="I108" i="1"/>
  <c r="I107" i="1"/>
  <c r="F111" i="1"/>
  <c r="M111" i="1"/>
  <c r="O111" i="1"/>
  <c r="K111" i="1" s="1"/>
  <c r="I105" i="1"/>
  <c r="I104" i="1"/>
  <c r="I103" i="1"/>
  <c r="I75" i="2"/>
  <c r="J111" i="1" s="1"/>
  <c r="F110" i="1"/>
  <c r="M110" i="1"/>
  <c r="O110" i="1"/>
  <c r="K110" i="1" s="1"/>
  <c r="F109" i="1"/>
  <c r="M109" i="1"/>
  <c r="O109" i="1"/>
  <c r="K109" i="1" s="1"/>
  <c r="F108" i="1"/>
  <c r="M108" i="1"/>
  <c r="O108" i="1"/>
  <c r="K108" i="1" s="1"/>
  <c r="F107" i="1"/>
  <c r="M107" i="1"/>
  <c r="O107" i="1"/>
  <c r="K107" i="1" s="1"/>
  <c r="I131" i="2"/>
  <c r="J164" i="1" s="1"/>
  <c r="F106" i="1"/>
  <c r="M106" i="1"/>
  <c r="O106" i="1"/>
  <c r="K106" i="1" s="1"/>
  <c r="F105" i="1"/>
  <c r="M105" i="1"/>
  <c r="O105" i="1"/>
  <c r="K105" i="1" s="1"/>
  <c r="F104" i="1"/>
  <c r="M104" i="1"/>
  <c r="O104" i="1"/>
  <c r="K104" i="1" s="1"/>
  <c r="F103" i="1"/>
  <c r="M103" i="1"/>
  <c r="O103" i="1"/>
  <c r="K103" i="1" s="1"/>
  <c r="F102" i="1"/>
  <c r="M102" i="1"/>
  <c r="O102" i="1"/>
  <c r="K102" i="1" s="1"/>
  <c r="F101" i="1"/>
  <c r="M101" i="1"/>
  <c r="O101" i="1"/>
  <c r="K101" i="1" s="1"/>
  <c r="F100" i="1"/>
  <c r="M100" i="1"/>
  <c r="O100" i="1"/>
  <c r="K100" i="1" s="1"/>
  <c r="F99" i="1"/>
  <c r="M99" i="1"/>
  <c r="O99" i="1"/>
  <c r="K99" i="1" s="1"/>
  <c r="F98" i="1"/>
  <c r="M98" i="1"/>
  <c r="O98" i="1"/>
  <c r="K98" i="1" s="1"/>
  <c r="F97" i="1"/>
  <c r="M97" i="1"/>
  <c r="O97" i="1"/>
  <c r="K97" i="1" s="1"/>
  <c r="F96" i="1"/>
  <c r="M96" i="1"/>
  <c r="O96" i="1"/>
  <c r="K96" i="1" s="1"/>
  <c r="F95" i="1"/>
  <c r="M95" i="1"/>
  <c r="O95" i="1"/>
  <c r="K95" i="1" s="1"/>
  <c r="F94" i="1"/>
  <c r="M94" i="1"/>
  <c r="O94" i="1"/>
  <c r="K94" i="1" s="1"/>
  <c r="F93" i="1"/>
  <c r="M93" i="1"/>
  <c r="O93" i="1"/>
  <c r="K93" i="1" s="1"/>
  <c r="F92" i="1"/>
  <c r="M92" i="1"/>
  <c r="O92" i="1"/>
  <c r="K92" i="1" s="1"/>
  <c r="F91" i="1"/>
  <c r="M91" i="1"/>
  <c r="O91" i="1"/>
  <c r="K91" i="1" s="1"/>
  <c r="F90" i="1"/>
  <c r="M90" i="1"/>
  <c r="O90" i="1"/>
  <c r="K90" i="1" s="1"/>
  <c r="F89" i="1"/>
  <c r="M89" i="1"/>
  <c r="O89" i="1"/>
  <c r="K89" i="1" s="1"/>
  <c r="F88" i="1"/>
  <c r="M88" i="1"/>
  <c r="O88" i="1"/>
  <c r="K88" i="1" s="1"/>
  <c r="F87" i="1"/>
  <c r="M87" i="1"/>
  <c r="O87" i="1"/>
  <c r="K87" i="1" s="1"/>
  <c r="F86" i="1"/>
  <c r="M86" i="1"/>
  <c r="O86" i="1"/>
  <c r="K86" i="1" s="1"/>
  <c r="F85" i="1"/>
  <c r="M85" i="1"/>
  <c r="O85" i="1"/>
  <c r="K85" i="1" s="1"/>
  <c r="F84" i="1"/>
  <c r="M84" i="1"/>
  <c r="O84" i="1"/>
  <c r="K84" i="1" s="1"/>
  <c r="F83" i="1"/>
  <c r="M83" i="1"/>
  <c r="O83" i="1"/>
  <c r="K83" i="1" s="1"/>
  <c r="F82" i="1"/>
  <c r="M82" i="1"/>
  <c r="O82" i="1"/>
  <c r="K82" i="1" s="1"/>
  <c r="F81" i="1"/>
  <c r="M81" i="1"/>
  <c r="O81" i="1"/>
  <c r="K81" i="1" s="1"/>
  <c r="F80" i="1"/>
  <c r="M80" i="1"/>
  <c r="O80" i="1"/>
  <c r="K80" i="1" s="1"/>
  <c r="E61" i="3"/>
  <c r="F61" i="3" s="1"/>
  <c r="E60" i="3"/>
  <c r="F60" i="3" s="1"/>
  <c r="I80" i="2"/>
  <c r="I84" i="2"/>
  <c r="F79" i="1"/>
  <c r="M79" i="1"/>
  <c r="O79" i="1"/>
  <c r="K79" i="1" s="1"/>
  <c r="F78" i="1"/>
  <c r="M78" i="1"/>
  <c r="O78" i="1"/>
  <c r="K78" i="1" s="1"/>
  <c r="F77" i="1"/>
  <c r="M77" i="1"/>
  <c r="O77" i="1"/>
  <c r="K77" i="1" s="1"/>
  <c r="I75" i="1"/>
  <c r="I74" i="1"/>
  <c r="I73" i="1"/>
  <c r="I72" i="1"/>
  <c r="I71" i="1"/>
  <c r="I70" i="1"/>
  <c r="I69" i="1"/>
  <c r="I68" i="1"/>
  <c r="I67" i="1"/>
  <c r="I66" i="1"/>
  <c r="F76" i="1"/>
  <c r="M76" i="1"/>
  <c r="O76" i="1"/>
  <c r="K76" i="1" s="1"/>
  <c r="F75" i="1"/>
  <c r="M75" i="1"/>
  <c r="O75" i="1"/>
  <c r="K75" i="1" s="1"/>
  <c r="F74" i="1"/>
  <c r="M74" i="1"/>
  <c r="O74" i="1"/>
  <c r="K74" i="1" s="1"/>
  <c r="F73" i="1"/>
  <c r="M73" i="1"/>
  <c r="O73" i="1"/>
  <c r="K73" i="1" s="1"/>
  <c r="F72" i="1"/>
  <c r="M72" i="1"/>
  <c r="O72" i="1"/>
  <c r="K72" i="1" s="1"/>
  <c r="F71" i="1"/>
  <c r="M71" i="1"/>
  <c r="O71" i="1"/>
  <c r="K71" i="1" s="1"/>
  <c r="F70" i="1"/>
  <c r="M70" i="1"/>
  <c r="O70" i="1"/>
  <c r="K70" i="1" s="1"/>
  <c r="F69" i="1"/>
  <c r="M69" i="1"/>
  <c r="O69" i="1"/>
  <c r="K69" i="1" s="1"/>
  <c r="F68" i="1"/>
  <c r="M68" i="1"/>
  <c r="O68" i="1"/>
  <c r="K68" i="1" s="1"/>
  <c r="F67" i="1"/>
  <c r="M67" i="1"/>
  <c r="O67" i="1"/>
  <c r="K67" i="1" s="1"/>
  <c r="F66" i="1"/>
  <c r="M66" i="1"/>
  <c r="O66" i="1"/>
  <c r="K66" i="1" s="1"/>
  <c r="I58" i="1"/>
  <c r="I59" i="1"/>
  <c r="I60" i="1"/>
  <c r="I61" i="1"/>
  <c r="I62" i="1"/>
  <c r="I63" i="1"/>
  <c r="I64" i="1"/>
  <c r="I57" i="1"/>
  <c r="F65" i="1"/>
  <c r="M65" i="1"/>
  <c r="O65" i="1"/>
  <c r="K65" i="1" s="1"/>
  <c r="F64" i="1"/>
  <c r="M64" i="1"/>
  <c r="O64" i="1"/>
  <c r="K64" i="1" s="1"/>
  <c r="F63" i="1"/>
  <c r="M63" i="1"/>
  <c r="O63" i="1"/>
  <c r="K63" i="1" s="1"/>
  <c r="F62" i="1"/>
  <c r="M62" i="1"/>
  <c r="O62" i="1"/>
  <c r="K62" i="1" s="1"/>
  <c r="F61" i="1"/>
  <c r="M61" i="1"/>
  <c r="O61" i="1"/>
  <c r="K61" i="1" s="1"/>
  <c r="F60" i="1"/>
  <c r="M60" i="1"/>
  <c r="O60" i="1"/>
  <c r="K60" i="1" s="1"/>
  <c r="F59" i="1"/>
  <c r="M59" i="1"/>
  <c r="O59" i="1"/>
  <c r="K59" i="1" s="1"/>
  <c r="F58" i="1"/>
  <c r="M58" i="1"/>
  <c r="O58" i="1"/>
  <c r="K58" i="1" s="1"/>
  <c r="F57" i="1"/>
  <c r="M57" i="1"/>
  <c r="O57" i="1"/>
  <c r="K57" i="1" s="1"/>
  <c r="F56" i="1"/>
  <c r="M56" i="1"/>
  <c r="O56" i="1"/>
  <c r="K56" i="1" s="1"/>
  <c r="F55" i="1"/>
  <c r="M55" i="1"/>
  <c r="O55" i="1"/>
  <c r="K55" i="1" s="1"/>
  <c r="F54" i="1"/>
  <c r="M54" i="1"/>
  <c r="O54" i="1"/>
  <c r="K54" i="1" s="1"/>
  <c r="F53" i="1"/>
  <c r="M53" i="1"/>
  <c r="O53" i="1"/>
  <c r="K53" i="1" s="1"/>
  <c r="F52" i="1"/>
  <c r="M52" i="1"/>
  <c r="O52" i="1"/>
  <c r="K52" i="1" s="1"/>
  <c r="F51" i="1"/>
  <c r="M51" i="1"/>
  <c r="O51" i="1"/>
  <c r="K51" i="1" s="1"/>
  <c r="F50" i="1"/>
  <c r="M50" i="1"/>
  <c r="O50" i="1"/>
  <c r="K50" i="1" s="1"/>
  <c r="L239" i="1" l="1"/>
  <c r="L236" i="1"/>
  <c r="L237" i="1"/>
  <c r="N237" i="1" s="1"/>
  <c r="N248" i="1"/>
  <c r="L247" i="1"/>
  <c r="N247" i="1" s="1"/>
  <c r="L246" i="1"/>
  <c r="L245" i="1"/>
  <c r="N245" i="1" s="1"/>
  <c r="N246" i="1"/>
  <c r="L244" i="1"/>
  <c r="N244" i="1" s="1"/>
  <c r="L243" i="1"/>
  <c r="N243" i="1" s="1"/>
  <c r="L242" i="1"/>
  <c r="N242" i="1" s="1"/>
  <c r="L234" i="1"/>
  <c r="N234" i="1" s="1"/>
  <c r="L235" i="1"/>
  <c r="N235" i="1" s="1"/>
  <c r="L238" i="1"/>
  <c r="N238" i="1" s="1"/>
  <c r="L232" i="1"/>
  <c r="N232" i="1" s="1"/>
  <c r="L233" i="1"/>
  <c r="N233" i="1" s="1"/>
  <c r="N241" i="1"/>
  <c r="L240" i="1"/>
  <c r="N240" i="1" s="1"/>
  <c r="N239" i="1"/>
  <c r="N236" i="1"/>
  <c r="L231" i="1"/>
  <c r="N231" i="1" s="1"/>
  <c r="L230" i="1"/>
  <c r="N230" i="1" s="1"/>
  <c r="L229" i="1"/>
  <c r="N229" i="1" s="1"/>
  <c r="J215" i="1"/>
  <c r="L215" i="1" s="1"/>
  <c r="N215" i="1" s="1"/>
  <c r="J180" i="1"/>
  <c r="L180" i="1" s="1"/>
  <c r="N180" i="1" s="1"/>
  <c r="J177" i="1"/>
  <c r="L177" i="1" s="1"/>
  <c r="N177" i="1" s="1"/>
  <c r="L227" i="1"/>
  <c r="N227" i="1" s="1"/>
  <c r="L218" i="1"/>
  <c r="N218" i="1" s="1"/>
  <c r="J197" i="1"/>
  <c r="L197" i="1" s="1"/>
  <c r="N197" i="1" s="1"/>
  <c r="L178" i="1"/>
  <c r="N178" i="1" s="1"/>
  <c r="L145" i="1"/>
  <c r="N145" i="1" s="1"/>
  <c r="L111" i="1"/>
  <c r="N111" i="1" s="1"/>
  <c r="L164" i="1"/>
  <c r="N164" i="1" s="1"/>
  <c r="J106" i="1"/>
  <c r="L106" i="1" s="1"/>
  <c r="N106" i="1" s="1"/>
  <c r="F49" i="1"/>
  <c r="M49" i="1"/>
  <c r="O49" i="1"/>
  <c r="K49" i="1" s="1"/>
  <c r="F48" i="1"/>
  <c r="M48" i="1"/>
  <c r="O48" i="1"/>
  <c r="K48" i="1" s="1"/>
  <c r="F47" i="1"/>
  <c r="M47" i="1"/>
  <c r="O47" i="1"/>
  <c r="K47" i="1" s="1"/>
  <c r="F46" i="1"/>
  <c r="M46" i="1"/>
  <c r="O46" i="1"/>
  <c r="K46" i="1" s="1"/>
  <c r="F45" i="1"/>
  <c r="M45" i="1"/>
  <c r="O45" i="1"/>
  <c r="K45" i="1" s="1"/>
  <c r="F44" i="1"/>
  <c r="M44" i="1"/>
  <c r="O44" i="1"/>
  <c r="K44" i="1" s="1"/>
  <c r="I64" i="2" l="1"/>
  <c r="J208" i="1" s="1"/>
  <c r="L208" i="1" s="1"/>
  <c r="N208" i="1" s="1"/>
  <c r="I65" i="2"/>
  <c r="I67" i="2"/>
  <c r="I68" i="2"/>
  <c r="I69" i="2"/>
  <c r="I70" i="2"/>
  <c r="I71" i="2"/>
  <c r="I72" i="2"/>
  <c r="I73" i="2"/>
  <c r="I74" i="2"/>
  <c r="I76" i="2"/>
  <c r="I77" i="2"/>
  <c r="I78" i="2"/>
  <c r="J195" i="1" s="1"/>
  <c r="L195" i="1" s="1"/>
  <c r="N195" i="1" s="1"/>
  <c r="I79" i="2"/>
  <c r="I81" i="2"/>
  <c r="I82" i="2"/>
  <c r="J190" i="1" s="1"/>
  <c r="L190" i="1" s="1"/>
  <c r="N190" i="1" s="1"/>
  <c r="I83" i="2"/>
  <c r="J163" i="1" s="1"/>
  <c r="L163" i="1" s="1"/>
  <c r="N163" i="1" s="1"/>
  <c r="I85" i="2"/>
  <c r="J206" i="1" s="1"/>
  <c r="L206" i="1" s="1"/>
  <c r="N206" i="1" s="1"/>
  <c r="I86" i="2"/>
  <c r="I87" i="2"/>
  <c r="J73" i="1" s="1"/>
  <c r="L73" i="1" s="1"/>
  <c r="N73" i="1" s="1"/>
  <c r="I88" i="2"/>
  <c r="I89" i="2"/>
  <c r="I90" i="2"/>
  <c r="I91" i="2"/>
  <c r="I92" i="2"/>
  <c r="I93" i="2"/>
  <c r="J225" i="1" s="1"/>
  <c r="L225" i="1" s="1"/>
  <c r="N225" i="1" s="1"/>
  <c r="I95" i="2"/>
  <c r="I97" i="2"/>
  <c r="I98" i="2"/>
  <c r="J226" i="1" s="1"/>
  <c r="L226" i="1" s="1"/>
  <c r="N226" i="1" s="1"/>
  <c r="I100" i="2"/>
  <c r="I101" i="2"/>
  <c r="I102" i="2"/>
  <c r="I103" i="2"/>
  <c r="J198" i="1" s="1"/>
  <c r="L198" i="1" s="1"/>
  <c r="N198" i="1" s="1"/>
  <c r="I104" i="2"/>
  <c r="I105" i="2"/>
  <c r="I106" i="2"/>
  <c r="I107" i="2"/>
  <c r="I108" i="2"/>
  <c r="I109" i="2"/>
  <c r="I110" i="2"/>
  <c r="I111" i="2"/>
  <c r="J219" i="1" s="1"/>
  <c r="L219" i="1" s="1"/>
  <c r="N219" i="1" s="1"/>
  <c r="I112" i="2"/>
  <c r="J158" i="1" s="1"/>
  <c r="L158" i="1" s="1"/>
  <c r="N158" i="1" s="1"/>
  <c r="I113" i="2"/>
  <c r="I115" i="2"/>
  <c r="I116" i="2"/>
  <c r="I117" i="2"/>
  <c r="I118" i="2"/>
  <c r="I119" i="2"/>
  <c r="I120" i="2"/>
  <c r="I121" i="2"/>
  <c r="I122" i="2"/>
  <c r="I123" i="2"/>
  <c r="J205" i="1" s="1"/>
  <c r="L205" i="1" s="1"/>
  <c r="N205" i="1" s="1"/>
  <c r="I124" i="2"/>
  <c r="I125" i="2"/>
  <c r="I126" i="2"/>
  <c r="J122" i="1" s="1"/>
  <c r="L122" i="1" s="1"/>
  <c r="N122" i="1" s="1"/>
  <c r="I127" i="2"/>
  <c r="I128" i="2"/>
  <c r="I129" i="2"/>
  <c r="I130" i="2"/>
  <c r="I132" i="2"/>
  <c r="I133" i="2"/>
  <c r="I134" i="2"/>
  <c r="I63" i="2"/>
  <c r="J157" i="1" l="1"/>
  <c r="L157" i="1" s="1"/>
  <c r="N157" i="1" s="1"/>
  <c r="J210" i="1"/>
  <c r="L210" i="1" s="1"/>
  <c r="N210" i="1" s="1"/>
  <c r="J202" i="1"/>
  <c r="L202" i="1" s="1"/>
  <c r="N202" i="1" s="1"/>
  <c r="J217" i="1"/>
  <c r="L217" i="1" s="1"/>
  <c r="N217" i="1" s="1"/>
  <c r="J212" i="1"/>
  <c r="L212" i="1" s="1"/>
  <c r="N212" i="1" s="1"/>
  <c r="J183" i="1"/>
  <c r="L183" i="1" s="1"/>
  <c r="N183" i="1" s="1"/>
  <c r="J224" i="1"/>
  <c r="L224" i="1" s="1"/>
  <c r="N224" i="1" s="1"/>
  <c r="J209" i="1"/>
  <c r="L209" i="1" s="1"/>
  <c r="N209" i="1" s="1"/>
  <c r="J201" i="1"/>
  <c r="L201" i="1" s="1"/>
  <c r="N201" i="1" s="1"/>
  <c r="J216" i="1"/>
  <c r="L216" i="1" s="1"/>
  <c r="N216" i="1" s="1"/>
  <c r="J155" i="1"/>
  <c r="L155" i="1" s="1"/>
  <c r="N155" i="1" s="1"/>
  <c r="J221" i="1"/>
  <c r="L221" i="1" s="1"/>
  <c r="N221" i="1" s="1"/>
  <c r="J228" i="1"/>
  <c r="L228" i="1" s="1"/>
  <c r="N228" i="1" s="1"/>
  <c r="J211" i="1"/>
  <c r="L211" i="1" s="1"/>
  <c r="N211" i="1" s="1"/>
  <c r="J207" i="1"/>
  <c r="L207" i="1" s="1"/>
  <c r="N207" i="1" s="1"/>
  <c r="J203" i="1"/>
  <c r="L203" i="1" s="1"/>
  <c r="N203" i="1" s="1"/>
  <c r="J214" i="1"/>
  <c r="L214" i="1" s="1"/>
  <c r="N214" i="1" s="1"/>
  <c r="J213" i="1"/>
  <c r="L213" i="1" s="1"/>
  <c r="N213" i="1" s="1"/>
  <c r="J220" i="1"/>
  <c r="L220" i="1" s="1"/>
  <c r="N220" i="1" s="1"/>
  <c r="J204" i="1"/>
  <c r="L204" i="1" s="1"/>
  <c r="N204" i="1" s="1"/>
  <c r="J222" i="1"/>
  <c r="L222" i="1" s="1"/>
  <c r="N222" i="1" s="1"/>
  <c r="J199" i="1"/>
  <c r="L199" i="1" s="1"/>
  <c r="N199" i="1" s="1"/>
  <c r="J59" i="1"/>
  <c r="L59" i="1" s="1"/>
  <c r="N59" i="1" s="1"/>
  <c r="J223" i="1"/>
  <c r="L223" i="1" s="1"/>
  <c r="N223" i="1" s="1"/>
  <c r="J166" i="1"/>
  <c r="L166" i="1" s="1"/>
  <c r="N166" i="1" s="1"/>
  <c r="J200" i="1"/>
  <c r="L200" i="1" s="1"/>
  <c r="N200" i="1" s="1"/>
  <c r="J156" i="1"/>
  <c r="L156" i="1" s="1"/>
  <c r="N156" i="1" s="1"/>
  <c r="J184" i="1"/>
  <c r="L184" i="1" s="1"/>
  <c r="N184" i="1" s="1"/>
  <c r="J125" i="1"/>
  <c r="L125" i="1" s="1"/>
  <c r="N125" i="1" s="1"/>
  <c r="J194" i="1"/>
  <c r="L194" i="1" s="1"/>
  <c r="N194" i="1" s="1"/>
  <c r="J192" i="1"/>
  <c r="L192" i="1" s="1"/>
  <c r="N192" i="1" s="1"/>
  <c r="J168" i="1"/>
  <c r="L168" i="1" s="1"/>
  <c r="N168" i="1" s="1"/>
  <c r="J171" i="1"/>
  <c r="L171" i="1" s="1"/>
  <c r="N171" i="1" s="1"/>
  <c r="J138" i="1"/>
  <c r="L138" i="1" s="1"/>
  <c r="N138" i="1" s="1"/>
  <c r="J189" i="1"/>
  <c r="L189" i="1" s="1"/>
  <c r="N189" i="1" s="1"/>
  <c r="J151" i="1"/>
  <c r="L151" i="1" s="1"/>
  <c r="N151" i="1" s="1"/>
  <c r="J186" i="1"/>
  <c r="L186" i="1" s="1"/>
  <c r="N186" i="1" s="1"/>
  <c r="J172" i="1"/>
  <c r="L172" i="1" s="1"/>
  <c r="N172" i="1" s="1"/>
  <c r="J165" i="1"/>
  <c r="L165" i="1" s="1"/>
  <c r="N165" i="1" s="1"/>
  <c r="J170" i="1"/>
  <c r="L170" i="1" s="1"/>
  <c r="N170" i="1" s="1"/>
  <c r="J193" i="1"/>
  <c r="L193" i="1" s="1"/>
  <c r="N193" i="1" s="1"/>
  <c r="J169" i="1"/>
  <c r="L169" i="1" s="1"/>
  <c r="N169" i="1" s="1"/>
  <c r="J131" i="1"/>
  <c r="L131" i="1" s="1"/>
  <c r="N131" i="1" s="1"/>
  <c r="J182" i="1"/>
  <c r="L182" i="1" s="1"/>
  <c r="N182" i="1" s="1"/>
  <c r="J161" i="1"/>
  <c r="L161" i="1" s="1"/>
  <c r="N161" i="1" s="1"/>
  <c r="J181" i="1"/>
  <c r="L181" i="1" s="1"/>
  <c r="N181" i="1" s="1"/>
  <c r="J173" i="1"/>
  <c r="L173" i="1" s="1"/>
  <c r="N173" i="1" s="1"/>
  <c r="J179" i="1"/>
  <c r="L179" i="1" s="1"/>
  <c r="N179" i="1" s="1"/>
  <c r="J174" i="1"/>
  <c r="L174" i="1" s="1"/>
  <c r="N174" i="1" s="1"/>
  <c r="J176" i="1"/>
  <c r="L176" i="1" s="1"/>
  <c r="N176" i="1" s="1"/>
  <c r="J175" i="1"/>
  <c r="L175" i="1" s="1"/>
  <c r="N175" i="1" s="1"/>
  <c r="J130" i="1"/>
  <c r="L130" i="1" s="1"/>
  <c r="N130" i="1" s="1"/>
  <c r="J160" i="1"/>
  <c r="L160" i="1" s="1"/>
  <c r="N160" i="1" s="1"/>
  <c r="J70" i="1"/>
  <c r="L70" i="1" s="1"/>
  <c r="N70" i="1" s="1"/>
  <c r="J188" i="1"/>
  <c r="L188" i="1" s="1"/>
  <c r="N188" i="1" s="1"/>
  <c r="J132" i="1"/>
  <c r="L132" i="1" s="1"/>
  <c r="N132" i="1" s="1"/>
  <c r="J185" i="1"/>
  <c r="L185" i="1" s="1"/>
  <c r="N185" i="1" s="1"/>
  <c r="J162" i="1"/>
  <c r="L162" i="1" s="1"/>
  <c r="N162" i="1" s="1"/>
  <c r="J159" i="1"/>
  <c r="L159" i="1" s="1"/>
  <c r="N159" i="1" s="1"/>
  <c r="J187" i="1"/>
  <c r="L187" i="1" s="1"/>
  <c r="N187" i="1" s="1"/>
  <c r="J89" i="1"/>
  <c r="L89" i="1" s="1"/>
  <c r="N89" i="1" s="1"/>
  <c r="J196" i="1"/>
  <c r="L196" i="1" s="1"/>
  <c r="N196" i="1" s="1"/>
  <c r="J139" i="1"/>
  <c r="L139" i="1" s="1"/>
  <c r="N139" i="1" s="1"/>
  <c r="J167" i="1"/>
  <c r="L167" i="1" s="1"/>
  <c r="N167" i="1" s="1"/>
  <c r="J191" i="1"/>
  <c r="L191" i="1" s="1"/>
  <c r="N191" i="1" s="1"/>
  <c r="J150" i="1"/>
  <c r="L150" i="1" s="1"/>
  <c r="N150" i="1" s="1"/>
  <c r="J152" i="1"/>
  <c r="L152" i="1" s="1"/>
  <c r="N152" i="1" s="1"/>
  <c r="J129" i="1"/>
  <c r="L129" i="1" s="1"/>
  <c r="N129" i="1" s="1"/>
  <c r="J154" i="1"/>
  <c r="L154" i="1" s="1"/>
  <c r="N154" i="1" s="1"/>
  <c r="J128" i="1"/>
  <c r="L128" i="1" s="1"/>
  <c r="N128" i="1" s="1"/>
  <c r="J153" i="1"/>
  <c r="L153" i="1" s="1"/>
  <c r="N153" i="1" s="1"/>
  <c r="J62" i="1"/>
  <c r="L62" i="1" s="1"/>
  <c r="N62" i="1" s="1"/>
  <c r="J126" i="1"/>
  <c r="L126" i="1" s="1"/>
  <c r="N126" i="1" s="1"/>
  <c r="J64" i="1"/>
  <c r="L64" i="1" s="1"/>
  <c r="N64" i="1" s="1"/>
  <c r="J121" i="1"/>
  <c r="L121" i="1" s="1"/>
  <c r="N121" i="1" s="1"/>
  <c r="J114" i="1"/>
  <c r="L114" i="1" s="1"/>
  <c r="N114" i="1" s="1"/>
  <c r="J134" i="1"/>
  <c r="L134" i="1" s="1"/>
  <c r="N134" i="1" s="1"/>
  <c r="J123" i="1"/>
  <c r="L123" i="1" s="1"/>
  <c r="N123" i="1" s="1"/>
  <c r="J149" i="1"/>
  <c r="L149" i="1" s="1"/>
  <c r="N149" i="1" s="1"/>
  <c r="J140" i="1"/>
  <c r="L140" i="1" s="1"/>
  <c r="N140" i="1" s="1"/>
  <c r="J108" i="1"/>
  <c r="L108" i="1" s="1"/>
  <c r="N108" i="1" s="1"/>
  <c r="J137" i="1"/>
  <c r="L137" i="1" s="1"/>
  <c r="N137" i="1" s="1"/>
  <c r="J147" i="1"/>
  <c r="L147" i="1" s="1"/>
  <c r="N147" i="1" s="1"/>
  <c r="J142" i="1"/>
  <c r="L142" i="1" s="1"/>
  <c r="N142" i="1" s="1"/>
  <c r="J117" i="1"/>
  <c r="L117" i="1" s="1"/>
  <c r="N117" i="1" s="1"/>
  <c r="J124" i="1"/>
  <c r="L124" i="1" s="1"/>
  <c r="N124" i="1" s="1"/>
  <c r="J141" i="1"/>
  <c r="L141" i="1" s="1"/>
  <c r="N141" i="1" s="1"/>
  <c r="J148" i="1"/>
  <c r="L148" i="1" s="1"/>
  <c r="N148" i="1" s="1"/>
  <c r="J113" i="1"/>
  <c r="L113" i="1" s="1"/>
  <c r="N113" i="1" s="1"/>
  <c r="J120" i="1"/>
  <c r="L120" i="1" s="1"/>
  <c r="N120" i="1" s="1"/>
  <c r="J107" i="1"/>
  <c r="L107" i="1" s="1"/>
  <c r="N107" i="1" s="1"/>
  <c r="J135" i="1"/>
  <c r="L135" i="1" s="1"/>
  <c r="N135" i="1" s="1"/>
  <c r="J65" i="1"/>
  <c r="L65" i="1" s="1"/>
  <c r="N65" i="1" s="1"/>
  <c r="J118" i="1"/>
  <c r="L118" i="1" s="1"/>
  <c r="N118" i="1" s="1"/>
  <c r="J116" i="1"/>
  <c r="L116" i="1" s="1"/>
  <c r="N116" i="1" s="1"/>
  <c r="J143" i="1"/>
  <c r="L143" i="1" s="1"/>
  <c r="N143" i="1" s="1"/>
  <c r="J60" i="1"/>
  <c r="L60" i="1" s="1"/>
  <c r="N60" i="1" s="1"/>
  <c r="J133" i="1"/>
  <c r="L133" i="1" s="1"/>
  <c r="N133" i="1" s="1"/>
  <c r="J94" i="1"/>
  <c r="L94" i="1" s="1"/>
  <c r="N94" i="1" s="1"/>
  <c r="J146" i="1"/>
  <c r="L146" i="1" s="1"/>
  <c r="N146" i="1" s="1"/>
  <c r="J136" i="1"/>
  <c r="L136" i="1" s="1"/>
  <c r="N136" i="1" s="1"/>
  <c r="J57" i="1"/>
  <c r="L57" i="1" s="1"/>
  <c r="N57" i="1" s="1"/>
  <c r="J112" i="1"/>
  <c r="L112" i="1" s="1"/>
  <c r="N112" i="1" s="1"/>
  <c r="J119" i="1"/>
  <c r="L119" i="1" s="1"/>
  <c r="N119" i="1" s="1"/>
  <c r="J144" i="1"/>
  <c r="L144" i="1" s="1"/>
  <c r="N144" i="1" s="1"/>
  <c r="J127" i="1"/>
  <c r="L127" i="1" s="1"/>
  <c r="N127" i="1" s="1"/>
  <c r="J115" i="1"/>
  <c r="L115" i="1" s="1"/>
  <c r="N115" i="1" s="1"/>
  <c r="J110" i="1"/>
  <c r="L110" i="1" s="1"/>
  <c r="N110" i="1" s="1"/>
  <c r="J109" i="1"/>
  <c r="L109" i="1" s="1"/>
  <c r="N109" i="1" s="1"/>
  <c r="J76" i="1"/>
  <c r="L76" i="1" s="1"/>
  <c r="N76" i="1" s="1"/>
  <c r="J90" i="1"/>
  <c r="L90" i="1" s="1"/>
  <c r="N90" i="1" s="1"/>
  <c r="J68" i="1"/>
  <c r="L68" i="1" s="1"/>
  <c r="N68" i="1" s="1"/>
  <c r="J86" i="1"/>
  <c r="L86" i="1" s="1"/>
  <c r="N86" i="1" s="1"/>
  <c r="J92" i="1"/>
  <c r="L92" i="1" s="1"/>
  <c r="N92" i="1" s="1"/>
  <c r="J81" i="1"/>
  <c r="L81" i="1" s="1"/>
  <c r="N81" i="1" s="1"/>
  <c r="J100" i="1"/>
  <c r="L100" i="1" s="1"/>
  <c r="N100" i="1" s="1"/>
  <c r="J96" i="1"/>
  <c r="L96" i="1" s="1"/>
  <c r="N96" i="1" s="1"/>
  <c r="J95" i="1"/>
  <c r="L95" i="1" s="1"/>
  <c r="N95" i="1" s="1"/>
  <c r="J102" i="1"/>
  <c r="L102" i="1" s="1"/>
  <c r="N102" i="1" s="1"/>
  <c r="J66" i="1"/>
  <c r="L66" i="1" s="1"/>
  <c r="N66" i="1" s="1"/>
  <c r="J99" i="1"/>
  <c r="L99" i="1" s="1"/>
  <c r="N99" i="1" s="1"/>
  <c r="J84" i="1"/>
  <c r="L84" i="1" s="1"/>
  <c r="N84" i="1" s="1"/>
  <c r="J75" i="1"/>
  <c r="L75" i="1" s="1"/>
  <c r="N75" i="1" s="1"/>
  <c r="J88" i="1"/>
  <c r="L88" i="1" s="1"/>
  <c r="N88" i="1" s="1"/>
  <c r="J74" i="1"/>
  <c r="L74" i="1" s="1"/>
  <c r="N74" i="1" s="1"/>
  <c r="J82" i="1"/>
  <c r="L82" i="1" s="1"/>
  <c r="N82" i="1" s="1"/>
  <c r="J51" i="1"/>
  <c r="L51" i="1" s="1"/>
  <c r="N51" i="1" s="1"/>
  <c r="J101" i="1"/>
  <c r="L101" i="1" s="1"/>
  <c r="N101" i="1" s="1"/>
  <c r="J72" i="1"/>
  <c r="L72" i="1" s="1"/>
  <c r="N72" i="1" s="1"/>
  <c r="J91" i="1"/>
  <c r="L91" i="1" s="1"/>
  <c r="N91" i="1" s="1"/>
  <c r="J69" i="1"/>
  <c r="L69" i="1" s="1"/>
  <c r="N69" i="1" s="1"/>
  <c r="J83" i="1"/>
  <c r="L83" i="1" s="1"/>
  <c r="N83" i="1" s="1"/>
  <c r="J98" i="1"/>
  <c r="L98" i="1" s="1"/>
  <c r="N98" i="1" s="1"/>
  <c r="J93" i="1"/>
  <c r="L93" i="1" s="1"/>
  <c r="N93" i="1" s="1"/>
  <c r="J80" i="1"/>
  <c r="L80" i="1" s="1"/>
  <c r="N80" i="1" s="1"/>
  <c r="J58" i="1"/>
  <c r="L58" i="1" s="1"/>
  <c r="N58" i="1" s="1"/>
  <c r="J103" i="1"/>
  <c r="L103" i="1" s="1"/>
  <c r="N103" i="1" s="1"/>
  <c r="J87" i="1"/>
  <c r="L87" i="1" s="1"/>
  <c r="N87" i="1" s="1"/>
  <c r="J97" i="1"/>
  <c r="L97" i="1" s="1"/>
  <c r="N97" i="1" s="1"/>
  <c r="J71" i="1"/>
  <c r="L71" i="1" s="1"/>
  <c r="N71" i="1" s="1"/>
  <c r="J85" i="1"/>
  <c r="L85" i="1" s="1"/>
  <c r="N85" i="1" s="1"/>
  <c r="J61" i="1"/>
  <c r="L61" i="1" s="1"/>
  <c r="N61" i="1" s="1"/>
  <c r="J104" i="1"/>
  <c r="L104" i="1" s="1"/>
  <c r="N104" i="1" s="1"/>
  <c r="J63" i="1"/>
  <c r="L63" i="1" s="1"/>
  <c r="N63" i="1" s="1"/>
  <c r="J105" i="1"/>
  <c r="L105" i="1" s="1"/>
  <c r="N105" i="1" s="1"/>
  <c r="J79" i="1"/>
  <c r="L79" i="1" s="1"/>
  <c r="N79" i="1" s="1"/>
  <c r="J54" i="1"/>
  <c r="L54" i="1" s="1"/>
  <c r="N54" i="1" s="1"/>
  <c r="J45" i="1"/>
  <c r="L45" i="1" s="1"/>
  <c r="N45" i="1" s="1"/>
  <c r="J47" i="1"/>
  <c r="L47" i="1" s="1"/>
  <c r="N47" i="1" s="1"/>
  <c r="J55" i="1"/>
  <c r="L55" i="1" s="1"/>
  <c r="N55" i="1" s="1"/>
  <c r="J50" i="1"/>
  <c r="L50" i="1" s="1"/>
  <c r="N50" i="1" s="1"/>
  <c r="J77" i="1"/>
  <c r="L77" i="1" s="1"/>
  <c r="N77" i="1" s="1"/>
  <c r="J78" i="1"/>
  <c r="L78" i="1" s="1"/>
  <c r="N78" i="1" s="1"/>
  <c r="J53" i="1"/>
  <c r="L53" i="1" s="1"/>
  <c r="N53" i="1" s="1"/>
  <c r="J44" i="1"/>
  <c r="L44" i="1" s="1"/>
  <c r="N44" i="1" s="1"/>
  <c r="J46" i="1"/>
  <c r="L46" i="1" s="1"/>
  <c r="N46" i="1" s="1"/>
  <c r="J52" i="1"/>
  <c r="L52" i="1" s="1"/>
  <c r="N52" i="1" s="1"/>
  <c r="J67" i="1"/>
  <c r="L67" i="1" s="1"/>
  <c r="N67" i="1" s="1"/>
  <c r="J56" i="1"/>
  <c r="L56" i="1" s="1"/>
  <c r="N56" i="1" s="1"/>
  <c r="J49" i="1"/>
  <c r="L49" i="1" s="1"/>
  <c r="N49" i="1" s="1"/>
  <c r="J48" i="1"/>
  <c r="L48" i="1" s="1"/>
  <c r="N48" i="1" s="1"/>
  <c r="F41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2" i="1"/>
  <c r="F43" i="1"/>
  <c r="I39" i="1" l="1"/>
  <c r="I38" i="1"/>
  <c r="I37" i="1"/>
  <c r="I36" i="1"/>
  <c r="J43" i="1"/>
  <c r="M43" i="1"/>
  <c r="O43" i="1"/>
  <c r="K43" i="1" s="1"/>
  <c r="J42" i="1"/>
  <c r="M42" i="1"/>
  <c r="O42" i="1"/>
  <c r="K42" i="1" s="1"/>
  <c r="J41" i="1"/>
  <c r="M41" i="1"/>
  <c r="O41" i="1"/>
  <c r="K41" i="1" s="1"/>
  <c r="J40" i="1"/>
  <c r="M40" i="1"/>
  <c r="O40" i="1"/>
  <c r="K40" i="1" s="1"/>
  <c r="J39" i="1"/>
  <c r="M39" i="1"/>
  <c r="O39" i="1"/>
  <c r="K39" i="1" s="1"/>
  <c r="J38" i="1"/>
  <c r="M38" i="1"/>
  <c r="O38" i="1"/>
  <c r="K38" i="1" s="1"/>
  <c r="J37" i="1"/>
  <c r="M37" i="1"/>
  <c r="O37" i="1"/>
  <c r="K37" i="1" s="1"/>
  <c r="I34" i="1"/>
  <c r="I33" i="1"/>
  <c r="I32" i="1"/>
  <c r="I31" i="1"/>
  <c r="I30" i="1"/>
  <c r="I29" i="1"/>
  <c r="J36" i="1"/>
  <c r="M36" i="1"/>
  <c r="O36" i="1"/>
  <c r="K36" i="1" s="1"/>
  <c r="J35" i="1"/>
  <c r="M35" i="1"/>
  <c r="O35" i="1"/>
  <c r="K35" i="1" s="1"/>
  <c r="J34" i="1"/>
  <c r="M34" i="1"/>
  <c r="O34" i="1"/>
  <c r="K34" i="1" s="1"/>
  <c r="J33" i="1"/>
  <c r="M33" i="1"/>
  <c r="O33" i="1"/>
  <c r="K33" i="1" s="1"/>
  <c r="J32" i="1"/>
  <c r="M32" i="1"/>
  <c r="O32" i="1"/>
  <c r="K32" i="1" s="1"/>
  <c r="J31" i="1"/>
  <c r="M31" i="1"/>
  <c r="O31" i="1"/>
  <c r="K31" i="1" s="1"/>
  <c r="I27" i="1"/>
  <c r="I26" i="1"/>
  <c r="I25" i="1"/>
  <c r="I24" i="1"/>
  <c r="I23" i="1"/>
  <c r="I22" i="1"/>
  <c r="J30" i="1"/>
  <c r="M30" i="1"/>
  <c r="O30" i="1"/>
  <c r="K30" i="1" s="1"/>
  <c r="J29" i="1"/>
  <c r="M29" i="1"/>
  <c r="O29" i="1"/>
  <c r="K29" i="1" s="1"/>
  <c r="M28" i="1"/>
  <c r="O28" i="1"/>
  <c r="K28" i="1" s="1"/>
  <c r="M27" i="1"/>
  <c r="O27" i="1"/>
  <c r="K27" i="1" s="1"/>
  <c r="M26" i="1"/>
  <c r="O26" i="1"/>
  <c r="K26" i="1" s="1"/>
  <c r="M25" i="1"/>
  <c r="O25" i="1"/>
  <c r="K25" i="1" s="1"/>
  <c r="M24" i="1"/>
  <c r="O24" i="1"/>
  <c r="K24" i="1" s="1"/>
  <c r="M23" i="1"/>
  <c r="O23" i="1"/>
  <c r="K23" i="1" s="1"/>
  <c r="M22" i="1"/>
  <c r="O22" i="1"/>
  <c r="K22" i="1" s="1"/>
  <c r="O19" i="1"/>
  <c r="K19" i="1" s="1"/>
  <c r="M19" i="1"/>
  <c r="M21" i="1"/>
  <c r="O21" i="1"/>
  <c r="K21" i="1" s="1"/>
  <c r="M20" i="1"/>
  <c r="O20" i="1"/>
  <c r="K20" i="1" s="1"/>
  <c r="M18" i="1"/>
  <c r="O18" i="1"/>
  <c r="K18" i="1" s="1"/>
  <c r="O17" i="1"/>
  <c r="K17" i="1" s="1"/>
  <c r="M17" i="1"/>
  <c r="M16" i="1"/>
  <c r="O16" i="1"/>
  <c r="K16" i="1" s="1"/>
  <c r="M15" i="1"/>
  <c r="O15" i="1"/>
  <c r="K15" i="1" s="1"/>
  <c r="O11" i="1"/>
  <c r="O12" i="1"/>
  <c r="O13" i="1"/>
  <c r="O14" i="1"/>
  <c r="M11" i="1"/>
  <c r="M12" i="1"/>
  <c r="M13" i="1"/>
  <c r="M14" i="1"/>
  <c r="L31" i="1" l="1"/>
  <c r="N31" i="1" s="1"/>
  <c r="L35" i="1"/>
  <c r="N35" i="1" s="1"/>
  <c r="L34" i="1"/>
  <c r="N34" i="1" s="1"/>
  <c r="L40" i="1"/>
  <c r="N40" i="1" s="1"/>
  <c r="L38" i="1"/>
  <c r="N38" i="1" s="1"/>
  <c r="L29" i="1"/>
  <c r="N29" i="1" s="1"/>
  <c r="L42" i="1"/>
  <c r="N42" i="1" s="1"/>
  <c r="L43" i="1"/>
  <c r="N43" i="1" s="1"/>
  <c r="L41" i="1"/>
  <c r="N41" i="1" s="1"/>
  <c r="L36" i="1"/>
  <c r="N36" i="1" s="1"/>
  <c r="L39" i="1"/>
  <c r="N39" i="1" s="1"/>
  <c r="L37" i="1"/>
  <c r="N37" i="1" s="1"/>
  <c r="L33" i="1"/>
  <c r="N33" i="1" s="1"/>
  <c r="L32" i="1"/>
  <c r="N32" i="1" s="1"/>
  <c r="L30" i="1"/>
  <c r="N30" i="1" s="1"/>
  <c r="K14" i="1" l="1"/>
  <c r="F17" i="3"/>
  <c r="F18" i="3"/>
  <c r="F25" i="3"/>
  <c r="F26" i="3"/>
  <c r="F27" i="3"/>
  <c r="F28" i="3"/>
  <c r="F29" i="3"/>
  <c r="F49" i="3"/>
  <c r="F50" i="3"/>
  <c r="F57" i="3"/>
  <c r="E4" i="3"/>
  <c r="F4" i="3" s="1"/>
  <c r="E5" i="3"/>
  <c r="F5" i="3" s="1"/>
  <c r="E6" i="3"/>
  <c r="F6" i="3" s="1"/>
  <c r="E7" i="3"/>
  <c r="F7" i="3" s="1"/>
  <c r="E8" i="3"/>
  <c r="F8" i="3" s="1"/>
  <c r="E9" i="3"/>
  <c r="F9" i="3" s="1"/>
  <c r="E10" i="3"/>
  <c r="F10" i="3" s="1"/>
  <c r="E11" i="3"/>
  <c r="F11" i="3" s="1"/>
  <c r="E12" i="3"/>
  <c r="F12" i="3" s="1"/>
  <c r="E13" i="3"/>
  <c r="F13" i="3" s="1"/>
  <c r="E14" i="3"/>
  <c r="F14" i="3" s="1"/>
  <c r="E15" i="3"/>
  <c r="F15" i="3" s="1"/>
  <c r="E16" i="3"/>
  <c r="F16" i="3" s="1"/>
  <c r="E17" i="3"/>
  <c r="E18" i="3"/>
  <c r="E19" i="3"/>
  <c r="F19" i="3" s="1"/>
  <c r="E20" i="3"/>
  <c r="F20" i="3" s="1"/>
  <c r="E21" i="3"/>
  <c r="F21" i="3" s="1"/>
  <c r="E22" i="3"/>
  <c r="F22" i="3" s="1"/>
  <c r="E23" i="3"/>
  <c r="F23" i="3" s="1"/>
  <c r="E24" i="3"/>
  <c r="F24" i="3" s="1"/>
  <c r="E25" i="3"/>
  <c r="E26" i="3"/>
  <c r="E27" i="3"/>
  <c r="E28" i="3"/>
  <c r="E29" i="3"/>
  <c r="E30" i="3"/>
  <c r="F30" i="3" s="1"/>
  <c r="E31" i="3"/>
  <c r="F31" i="3" s="1"/>
  <c r="E32" i="3"/>
  <c r="F32" i="3" s="1"/>
  <c r="E33" i="3"/>
  <c r="F33" i="3" s="1"/>
  <c r="E34" i="3"/>
  <c r="F34" i="3" s="1"/>
  <c r="E35" i="3"/>
  <c r="F35" i="3" s="1"/>
  <c r="E36" i="3"/>
  <c r="F36" i="3" s="1"/>
  <c r="E37" i="3"/>
  <c r="F37" i="3" s="1"/>
  <c r="E38" i="3"/>
  <c r="F38" i="3" s="1"/>
  <c r="E39" i="3"/>
  <c r="F39" i="3" s="1"/>
  <c r="E40" i="3"/>
  <c r="F40" i="3" s="1"/>
  <c r="E41" i="3"/>
  <c r="F41" i="3" s="1"/>
  <c r="E42" i="3"/>
  <c r="F42" i="3" s="1"/>
  <c r="E43" i="3"/>
  <c r="F43" i="3" s="1"/>
  <c r="E44" i="3"/>
  <c r="F44" i="3" s="1"/>
  <c r="E45" i="3"/>
  <c r="F45" i="3" s="1"/>
  <c r="E46" i="3"/>
  <c r="F46" i="3" s="1"/>
  <c r="E47" i="3"/>
  <c r="F47" i="3" s="1"/>
  <c r="E48" i="3"/>
  <c r="F48" i="3" s="1"/>
  <c r="E49" i="3"/>
  <c r="E50" i="3"/>
  <c r="E51" i="3"/>
  <c r="F51" i="3" s="1"/>
  <c r="E52" i="3"/>
  <c r="F52" i="3" s="1"/>
  <c r="E53" i="3"/>
  <c r="F53" i="3" s="1"/>
  <c r="E54" i="3"/>
  <c r="F54" i="3" s="1"/>
  <c r="E55" i="3"/>
  <c r="F55" i="3" s="1"/>
  <c r="E56" i="3"/>
  <c r="F56" i="3" s="1"/>
  <c r="E57" i="3"/>
  <c r="E58" i="3"/>
  <c r="F58" i="3" s="1"/>
  <c r="E59" i="3"/>
  <c r="F59" i="3" s="1"/>
  <c r="E3" i="3"/>
  <c r="F3" i="3" s="1"/>
  <c r="J26" i="1"/>
  <c r="L26" i="1" s="1"/>
  <c r="N26" i="1" s="1"/>
  <c r="J22" i="1" l="1"/>
  <c r="L22" i="1" s="1"/>
  <c r="N22" i="1" s="1"/>
  <c r="J20" i="1"/>
  <c r="L20" i="1" s="1"/>
  <c r="N20" i="1" s="1"/>
  <c r="J28" i="1"/>
  <c r="L28" i="1" s="1"/>
  <c r="N28" i="1" s="1"/>
  <c r="J24" i="1"/>
  <c r="L24" i="1" s="1"/>
  <c r="N24" i="1" s="1"/>
  <c r="J25" i="1"/>
  <c r="L25" i="1" s="1"/>
  <c r="N25" i="1" s="1"/>
  <c r="J27" i="1"/>
  <c r="L27" i="1" s="1"/>
  <c r="N27" i="1" s="1"/>
  <c r="J19" i="1"/>
  <c r="L19" i="1" s="1"/>
  <c r="N19" i="1" s="1"/>
  <c r="I37" i="2"/>
  <c r="J17" i="1" l="1"/>
  <c r="L17" i="1" s="1"/>
  <c r="N17" i="1" s="1"/>
  <c r="J15" i="1"/>
  <c r="L15" i="1" s="1"/>
  <c r="N15" i="1" s="1"/>
  <c r="J12" i="1"/>
  <c r="J14" i="1"/>
  <c r="L14" i="1" s="1"/>
  <c r="N14" i="1" s="1"/>
  <c r="J21" i="1"/>
  <c r="L21" i="1" s="1"/>
  <c r="N21" i="1" s="1"/>
  <c r="J23" i="1"/>
  <c r="L23" i="1" s="1"/>
  <c r="N23" i="1" s="1"/>
  <c r="J13" i="1"/>
  <c r="J16" i="1"/>
  <c r="L16" i="1" s="1"/>
  <c r="N16" i="1" s="1"/>
  <c r="J11" i="1"/>
  <c r="J18" i="1"/>
  <c r="L18" i="1" s="1"/>
  <c r="N18" i="1" s="1"/>
  <c r="K12" i="1"/>
  <c r="K13" i="1"/>
  <c r="K11" i="1"/>
  <c r="F7" i="1" l="1"/>
  <c r="E7" i="1"/>
  <c r="D7" i="1"/>
  <c r="C7" i="1"/>
  <c r="B7" i="1"/>
  <c r="F4" i="1"/>
  <c r="E4" i="1"/>
  <c r="D4" i="1"/>
  <c r="C4" i="1"/>
  <c r="B4" i="1"/>
  <c r="L13" i="1"/>
  <c r="N13" i="1" s="1"/>
  <c r="L11" i="1"/>
  <c r="N11" i="1" s="1"/>
  <c r="L12" i="1"/>
  <c r="N12" i="1" s="1"/>
  <c r="G53" i="2"/>
  <c r="G4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roman</author>
  </authors>
  <commentList>
    <comment ref="E96" authorId="0" shapeId="0" xr:uid="{5EEE3292-EFC5-4E17-98DA-A338C14A4B3F}">
      <text>
        <r>
          <rPr>
            <b/>
            <sz val="9"/>
            <color indexed="81"/>
            <rFont val="Segoe UI"/>
            <charset val="1"/>
          </rPr>
          <t>roman:</t>
        </r>
        <r>
          <rPr>
            <sz val="9"/>
            <color indexed="81"/>
            <rFont val="Segoe UI"/>
            <charset val="1"/>
          </rPr>
          <t xml:space="preserve">
pridané k 2026-03-31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roman</author>
  </authors>
  <commentList>
    <comment ref="C37" authorId="0" shapeId="0" xr:uid="{BFEC8311-A3DE-487D-95FC-1DB3E356CB24}">
      <text>
        <r>
          <rPr>
            <b/>
            <sz val="9"/>
            <color indexed="81"/>
            <rFont val="Segoe UI"/>
            <charset val="1"/>
          </rPr>
          <t>roman:</t>
        </r>
        <r>
          <rPr>
            <sz val="9"/>
            <color indexed="81"/>
            <rFont val="Segoe UI"/>
            <charset val="1"/>
          </rPr>
          <t xml:space="preserve">
opravené 31.3.2026</t>
        </r>
      </text>
    </comment>
  </commentList>
</comments>
</file>

<file path=xl/sharedStrings.xml><?xml version="1.0" encoding="utf-8"?>
<sst xmlns="http://schemas.openxmlformats.org/spreadsheetml/2006/main" count="1353" uniqueCount="273">
  <si>
    <t>Aktivita</t>
  </si>
  <si>
    <t>Dátum</t>
  </si>
  <si>
    <t>Meno Priezvisko</t>
  </si>
  <si>
    <t>Hráči</t>
  </si>
  <si>
    <t>Peter Amzler</t>
  </si>
  <si>
    <t>Typ</t>
  </si>
  <si>
    <t>Bodové ohodnotenie</t>
  </si>
  <si>
    <t>Turnaje</t>
  </si>
  <si>
    <t>Účasť</t>
  </si>
  <si>
    <t xml:space="preserve">umiestnenie </t>
  </si>
  <si>
    <t>1. miesto</t>
  </si>
  <si>
    <t>2. miesto</t>
  </si>
  <si>
    <t>3. miesto</t>
  </si>
  <si>
    <t>Podporné aktivity a školenia</t>
  </si>
  <si>
    <t>ESF</t>
  </si>
  <si>
    <t>Regio</t>
  </si>
  <si>
    <t>Slovenské Juniorské turnaje</t>
  </si>
  <si>
    <t>Slovenské turnaje kat. A</t>
  </si>
  <si>
    <t>Slovenské turnaje kat. B</t>
  </si>
  <si>
    <t xml:space="preserve">Regionálne sústredenia </t>
  </si>
  <si>
    <t xml:space="preserve">Školenia trénerov </t>
  </si>
  <si>
    <t>Školenia rozhodcov</t>
  </si>
  <si>
    <t>Typ_T</t>
  </si>
  <si>
    <t>Table4</t>
  </si>
  <si>
    <t>Body Účasť</t>
  </si>
  <si>
    <t>ucast</t>
  </si>
  <si>
    <t>Umiestnenie</t>
  </si>
  <si>
    <t>počet hráčov v skupine</t>
  </si>
  <si>
    <t>Body za Umiestnenie</t>
  </si>
  <si>
    <t>Body spolu</t>
  </si>
  <si>
    <t>U</t>
  </si>
  <si>
    <t>4. - 8. miesto</t>
  </si>
  <si>
    <t>Turnaj</t>
  </si>
  <si>
    <t>TOP 10</t>
  </si>
  <si>
    <t>Veronika Hrušecká</t>
  </si>
  <si>
    <t>Niki van Knippenbergh</t>
  </si>
  <si>
    <t>Tara van Knippenbergh</t>
  </si>
  <si>
    <t>Viliam Vaňo</t>
  </si>
  <si>
    <t>Klára Staviarska</t>
  </si>
  <si>
    <t>Dorotka Erentová</t>
  </si>
  <si>
    <t>Yelysey Udodov</t>
  </si>
  <si>
    <t>Sústredenia usporadúvané SSQA</t>
  </si>
  <si>
    <t>Sum of Body spolu</t>
  </si>
  <si>
    <t>Michaela Černoková</t>
  </si>
  <si>
    <t>Lucia Húsková</t>
  </si>
  <si>
    <t>hraci</t>
  </si>
  <si>
    <t>Meno</t>
  </si>
  <si>
    <t>Poznámka</t>
  </si>
  <si>
    <t>Celkový súčet</t>
  </si>
  <si>
    <t>Soňa Pravdová</t>
  </si>
  <si>
    <t>Dávid Gerard</t>
  </si>
  <si>
    <t>Michal Wittinger</t>
  </si>
  <si>
    <t>Dominik Hrušecký</t>
  </si>
  <si>
    <t>Radka Mužíková</t>
  </si>
  <si>
    <t>Nela Kottferová</t>
  </si>
  <si>
    <t>Sára Kottferová</t>
  </si>
  <si>
    <t>Sebastián Vaňo</t>
  </si>
  <si>
    <t>Linda Slagter</t>
  </si>
  <si>
    <t>Sebastián Jelínek</t>
  </si>
  <si>
    <t>Lucia Pavlíková</t>
  </si>
  <si>
    <t>Oliver Kapko</t>
  </si>
  <si>
    <t>Tamara Fabiánová</t>
  </si>
  <si>
    <t>Lívia Janíková</t>
  </si>
  <si>
    <t>Martin Fecák</t>
  </si>
  <si>
    <t>Timothy Münnich</t>
  </si>
  <si>
    <t>Daniel Janík</t>
  </si>
  <si>
    <t>Martin Zápotocký</t>
  </si>
  <si>
    <t>Nathan Jelínek</t>
  </si>
  <si>
    <t>Adam Dubecký</t>
  </si>
  <si>
    <t>Ondrej Chmel</t>
  </si>
  <si>
    <t>Stella Farenzenová</t>
  </si>
  <si>
    <t>Lilien Borisová</t>
  </si>
  <si>
    <t>Kristína Trutzová</t>
  </si>
  <si>
    <t>Sandra Farkašová</t>
  </si>
  <si>
    <t>Dáška Ivaničová</t>
  </si>
  <si>
    <t>Sofia Pacho</t>
  </si>
  <si>
    <t>Hana Horová</t>
  </si>
  <si>
    <t>Katarína Katonáková</t>
  </si>
  <si>
    <t>Viktória Sasková</t>
  </si>
  <si>
    <t>Dušan Záhradníček</t>
  </si>
  <si>
    <t>Viktória Svobodová</t>
  </si>
  <si>
    <t>Matej Simon</t>
  </si>
  <si>
    <t>Dárius Vanický</t>
  </si>
  <si>
    <t>Michal Dragošek</t>
  </si>
  <si>
    <t>Jakub Matuška</t>
  </si>
  <si>
    <t>Michal Matuška</t>
  </si>
  <si>
    <t>Označenia riadkov</t>
  </si>
  <si>
    <t>Počet z Turnaj</t>
  </si>
  <si>
    <t>Klub</t>
  </si>
  <si>
    <t>Tréner</t>
  </si>
  <si>
    <t>POHODA Trnava</t>
  </si>
  <si>
    <t>Varga, Patrik</t>
  </si>
  <si>
    <t>IMET SK BA</t>
  </si>
  <si>
    <t>Tóth, Tomáš</t>
  </si>
  <si>
    <t>BALDI KE</t>
  </si>
  <si>
    <t>Fecák, Tomáš</t>
  </si>
  <si>
    <t>Koctur, Tomáš</t>
  </si>
  <si>
    <t>ŠK Pionierska</t>
  </si>
  <si>
    <t>Lorinčík, Dušan</t>
  </si>
  <si>
    <t>Bez KLUBU</t>
  </si>
  <si>
    <t>Kohlerová, Klára</t>
  </si>
  <si>
    <t>Rakety.sk Hlohovec</t>
  </si>
  <si>
    <t>Tužinčin, Lukáš</t>
  </si>
  <si>
    <t>CZ</t>
  </si>
  <si>
    <t>Kuchárik, Tomáš</t>
  </si>
  <si>
    <t>Hrúziková, Linda</t>
  </si>
  <si>
    <t>bez trénera</t>
  </si>
  <si>
    <t>Alan Gežík</t>
  </si>
  <si>
    <t>Lukáš Holler</t>
  </si>
  <si>
    <t>Olívia Lihanová</t>
  </si>
  <si>
    <t>Peter Gežík</t>
  </si>
  <si>
    <t>Stela Tiňová</t>
  </si>
  <si>
    <t>Timotej Dzurenda</t>
  </si>
  <si>
    <t>Aktivity Juniorov 2025 / 26</t>
  </si>
  <si>
    <t>PB=PHVK - U</t>
  </si>
  <si>
    <t>Sústredenie</t>
  </si>
  <si>
    <t>Koef</t>
  </si>
  <si>
    <t>Počet sezón</t>
  </si>
  <si>
    <t>Koeficient</t>
  </si>
  <si>
    <t>koef. Trénera</t>
  </si>
  <si>
    <t>koef. hráča</t>
  </si>
  <si>
    <t>Hodnotenie Trénera</t>
  </si>
  <si>
    <t>Lilien</t>
  </si>
  <si>
    <t>Borisová</t>
  </si>
  <si>
    <t>Jonas</t>
  </si>
  <si>
    <t>Cvach</t>
  </si>
  <si>
    <t>Adam</t>
  </si>
  <si>
    <t>Stella</t>
  </si>
  <si>
    <t>Martin</t>
  </si>
  <si>
    <t>Fecák</t>
  </si>
  <si>
    <t>Veronika</t>
  </si>
  <si>
    <t>Hrušecká</t>
  </si>
  <si>
    <t>Daniel</t>
  </si>
  <si>
    <t>Janík</t>
  </si>
  <si>
    <t>Lívia</t>
  </si>
  <si>
    <t>Janíková</t>
  </si>
  <si>
    <t>Michal</t>
  </si>
  <si>
    <t>Jankovič</t>
  </si>
  <si>
    <t>Jelínek</t>
  </si>
  <si>
    <t>Kapustová</t>
  </si>
  <si>
    <t>Jakub</t>
  </si>
  <si>
    <t>Matuška</t>
  </si>
  <si>
    <t>Matej</t>
  </si>
  <si>
    <t>Simon</t>
  </si>
  <si>
    <t>Sandra</t>
  </si>
  <si>
    <t>Slagter</t>
  </si>
  <si>
    <t>Slávik</t>
  </si>
  <si>
    <t>Klára</t>
  </si>
  <si>
    <t>Staviarska</t>
  </si>
  <si>
    <t>Lukáš</t>
  </si>
  <si>
    <t>Staviarsky</t>
  </si>
  <si>
    <t>David</t>
  </si>
  <si>
    <t>Varga</t>
  </si>
  <si>
    <t>Filip</t>
  </si>
  <si>
    <t>Viktória</t>
  </si>
  <si>
    <t>Vaydová</t>
  </si>
  <si>
    <t>Wittinger</t>
  </si>
  <si>
    <t>Jonas Cvach</t>
  </si>
  <si>
    <t>Michal Jankovič</t>
  </si>
  <si>
    <t>Sandra Slagter</t>
  </si>
  <si>
    <t>Michal Slávik</t>
  </si>
  <si>
    <t>Lukáš Staviarsky</t>
  </si>
  <si>
    <t>Viktória Vaydová</t>
  </si>
  <si>
    <t>Nathaniel Jelínek</t>
  </si>
  <si>
    <t>Peter</t>
  </si>
  <si>
    <t>Amzler</t>
  </si>
  <si>
    <t>Yelysey</t>
  </si>
  <si>
    <t>Udodov</t>
  </si>
  <si>
    <t>Dominik</t>
  </si>
  <si>
    <t>Hrušecký</t>
  </si>
  <si>
    <t>Niki</t>
  </si>
  <si>
    <t>Tara</t>
  </si>
  <si>
    <t>Lucia</t>
  </si>
  <si>
    <t>Pavlíková</t>
  </si>
  <si>
    <t>Viliam</t>
  </si>
  <si>
    <t>Vaňo</t>
  </si>
  <si>
    <t>Radka</t>
  </si>
  <si>
    <t>Mužíková</t>
  </si>
  <si>
    <t>Sára</t>
  </si>
  <si>
    <t>Kottferová</t>
  </si>
  <si>
    <t>Nela</t>
  </si>
  <si>
    <t>Michaela</t>
  </si>
  <si>
    <t>Černoková</t>
  </si>
  <si>
    <t>Paula</t>
  </si>
  <si>
    <t>Dorotka</t>
  </si>
  <si>
    <t>Erentová</t>
  </si>
  <si>
    <t>Sebastián</t>
  </si>
  <si>
    <t>Linda</t>
  </si>
  <si>
    <t>Húsková</t>
  </si>
  <si>
    <t>Soňa</t>
  </si>
  <si>
    <t>Pravdová</t>
  </si>
  <si>
    <t>Dávid</t>
  </si>
  <si>
    <t>Gerard</t>
  </si>
  <si>
    <t>Oliver</t>
  </si>
  <si>
    <t>Kapko</t>
  </si>
  <si>
    <t>Tamara</t>
  </si>
  <si>
    <t>Fabiánová</t>
  </si>
  <si>
    <t>Timothy</t>
  </si>
  <si>
    <t>Münnich</t>
  </si>
  <si>
    <t>Zápotocký</t>
  </si>
  <si>
    <t>Nathan</t>
  </si>
  <si>
    <t>Dubecký</t>
  </si>
  <si>
    <t>Ondrej</t>
  </si>
  <si>
    <t>Chmel</t>
  </si>
  <si>
    <t>Farenzenová</t>
  </si>
  <si>
    <t>Kristína</t>
  </si>
  <si>
    <t>Trutzová</t>
  </si>
  <si>
    <t>Farkašová</t>
  </si>
  <si>
    <t>Dáška</t>
  </si>
  <si>
    <t>Ivaničová</t>
  </si>
  <si>
    <t>Sofia</t>
  </si>
  <si>
    <t>Pacho</t>
  </si>
  <si>
    <t>Hana</t>
  </si>
  <si>
    <t>Horová</t>
  </si>
  <si>
    <t>Katarína</t>
  </si>
  <si>
    <t>Katonáková</t>
  </si>
  <si>
    <t>Sasková</t>
  </si>
  <si>
    <t>Dušan</t>
  </si>
  <si>
    <t>Záhradníček</t>
  </si>
  <si>
    <t>Svobodová</t>
  </si>
  <si>
    <t>Dárius</t>
  </si>
  <si>
    <t>Vanický</t>
  </si>
  <si>
    <t>Dragošek</t>
  </si>
  <si>
    <t>van Knippenbergh</t>
  </si>
  <si>
    <t>Priezvisko</t>
  </si>
  <si>
    <t>PRIEZVISKO</t>
  </si>
  <si>
    <t>SPOLU</t>
  </si>
  <si>
    <t>JT</t>
  </si>
  <si>
    <t>David Varga</t>
  </si>
  <si>
    <t>Paula Slagter</t>
  </si>
  <si>
    <t>Filip Varga</t>
  </si>
  <si>
    <t>Školenia trénerov</t>
  </si>
  <si>
    <t>Regionálne sústredenia</t>
  </si>
  <si>
    <t>T_A</t>
  </si>
  <si>
    <t>CHÝBA</t>
  </si>
  <si>
    <t>T_B</t>
  </si>
  <si>
    <t>Liga</t>
  </si>
  <si>
    <t>Leo Olejár</t>
  </si>
  <si>
    <t>Karolína Fabiánová</t>
  </si>
  <si>
    <t>Ontong, Daniel</t>
  </si>
  <si>
    <t>Leo</t>
  </si>
  <si>
    <t>Olejár</t>
  </si>
  <si>
    <t>Karolína</t>
  </si>
  <si>
    <t>Viktória Trutzová</t>
  </si>
  <si>
    <t>Ema Miznerová</t>
  </si>
  <si>
    <t>Michal Gáťa</t>
  </si>
  <si>
    <t>Matej Gáťa</t>
  </si>
  <si>
    <t>Richard Šoltýs</t>
  </si>
  <si>
    <t>Ema</t>
  </si>
  <si>
    <t>Miznerová</t>
  </si>
  <si>
    <t>Gáťa</t>
  </si>
  <si>
    <t>Timotej</t>
  </si>
  <si>
    <t>Dzurenda</t>
  </si>
  <si>
    <t>Richard</t>
  </si>
  <si>
    <t>Šoltýs</t>
  </si>
  <si>
    <t>Alan</t>
  </si>
  <si>
    <t>Gežík</t>
  </si>
  <si>
    <t>Holler</t>
  </si>
  <si>
    <t>Olívia</t>
  </si>
  <si>
    <t>Lihanová</t>
  </si>
  <si>
    <t>Stela</t>
  </si>
  <si>
    <t>Tiňová</t>
  </si>
  <si>
    <t>Victoria Hrádek</t>
  </si>
  <si>
    <t>Victoria</t>
  </si>
  <si>
    <t>Hrádek</t>
  </si>
  <si>
    <t>Adela Kapustová</t>
  </si>
  <si>
    <t>Alice Heroková</t>
  </si>
  <si>
    <t>Heroková</t>
  </si>
  <si>
    <t>Alice</t>
  </si>
  <si>
    <t>Adela</t>
  </si>
  <si>
    <t>Maxim Šoltis</t>
  </si>
  <si>
    <t>Maxim</t>
  </si>
  <si>
    <t>Šoltis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</si>
</sst>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_-* #,##0_-;\-* #,##0_-;_-* &quot;-&quot;??_-;_-@_-"/>
    <numFmt numFmtId="165" formatCode="[$-41B]d\.\ mmmm\ yyyy;@"/>
    <numFmt numFmtId="166" formatCode="#,##0.0"/>
  </numFmts>
  <fonts count="35" x14ac:knownFonts="1">
    <font>
      <sz val="11"/>
      <color theme="1" tint="0.14990691854609822"/>
      <name val="Arial"/>
      <family val="2"/>
      <scheme val="minor"/>
    </font>
    <font>
      <sz val="9"/>
      <color theme="1" tint="0.14996795556505021"/>
      <name val="Arial"/>
      <family val="2"/>
      <scheme val="minor"/>
    </font>
    <font>
      <sz val="24"/>
      <color theme="0"/>
      <name val="Arial"/>
      <family val="2"/>
      <scheme val="major"/>
    </font>
    <font>
      <sz val="18"/>
      <color theme="4"/>
      <name val="Arial"/>
      <family val="2"/>
      <scheme val="major"/>
    </font>
    <font>
      <sz val="16"/>
      <color theme="3"/>
      <name val="Arial"/>
      <family val="2"/>
      <scheme val="major"/>
    </font>
    <font>
      <sz val="11"/>
      <color theme="1" tint="0.34998626667073579"/>
      <name val="Arial"/>
      <family val="2"/>
      <scheme val="major"/>
    </font>
    <font>
      <sz val="18"/>
      <color theme="4" tint="-0.24994659260841701"/>
      <name val="Arial"/>
      <family val="2"/>
      <scheme val="major"/>
    </font>
    <font>
      <sz val="11"/>
      <color theme="1" tint="0.14990691854609822"/>
      <name val="Arial"/>
      <family val="2"/>
      <scheme val="minor"/>
    </font>
    <font>
      <b/>
      <sz val="10"/>
      <color theme="0"/>
      <name val="Arial"/>
      <family val="1"/>
      <scheme val="minor"/>
    </font>
    <font>
      <sz val="10"/>
      <color theme="0"/>
      <name val="Arial"/>
      <family val="2"/>
      <scheme val="minor"/>
    </font>
    <font>
      <b/>
      <sz val="10"/>
      <color theme="3" tint="0.24994659260841701"/>
      <name val="Arial"/>
      <family val="1"/>
      <scheme val="minor"/>
    </font>
    <font>
      <sz val="8"/>
      <name val="Arial"/>
      <family val="2"/>
      <scheme val="minor"/>
    </font>
    <font>
      <b/>
      <sz val="14"/>
      <color theme="1" tint="0.14990691854609822"/>
      <name val="Arial"/>
      <family val="2"/>
      <scheme val="minor"/>
    </font>
    <font>
      <b/>
      <sz val="16"/>
      <color theme="1" tint="0.34998626667073579"/>
      <name val="Calibri"/>
      <family val="2"/>
    </font>
    <font>
      <b/>
      <sz val="14"/>
      <color theme="4" tint="0.79998168889431442"/>
      <name val="Arial"/>
      <family val="2"/>
      <scheme val="minor"/>
    </font>
    <font>
      <b/>
      <sz val="18"/>
      <color theme="4"/>
      <name val="Arial"/>
      <family val="2"/>
      <scheme val="major"/>
    </font>
    <font>
      <sz val="18"/>
      <color theme="3"/>
      <name val="Franklin Gothic Medium"/>
      <family val="2"/>
    </font>
    <font>
      <sz val="18"/>
      <color theme="1" tint="0.14990691854609822"/>
      <name val="Franklin Gothic Medium"/>
      <family val="2"/>
    </font>
    <font>
      <sz val="14"/>
      <color theme="1" tint="0.14990691854609822"/>
      <name val="Arial"/>
      <family val="2"/>
      <scheme val="minor"/>
    </font>
    <font>
      <b/>
      <sz val="10"/>
      <color theme="4" tint="-0.499984740745262"/>
      <name val="Arial"/>
      <family val="1"/>
      <scheme val="minor"/>
    </font>
    <font>
      <sz val="11"/>
      <color rgb="FF00B0F0"/>
      <name val="Arial"/>
      <family val="2"/>
      <scheme val="minor"/>
    </font>
    <font>
      <b/>
      <i/>
      <sz val="10"/>
      <color theme="0"/>
      <name val="Arial"/>
      <family val="2"/>
      <scheme val="minor"/>
    </font>
    <font>
      <b/>
      <sz val="11"/>
      <color theme="0"/>
      <name val="Arial"/>
      <family val="1"/>
      <scheme val="minor"/>
    </font>
    <font>
      <b/>
      <i/>
      <sz val="11"/>
      <color theme="0"/>
      <name val="Arial"/>
      <family val="2"/>
      <scheme val="minor"/>
    </font>
    <font>
      <sz val="11"/>
      <color theme="0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1" tint="0.14990691854609822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1"/>
      <color rgb="FF00B0F0"/>
      <name val="Arial"/>
      <family val="2"/>
      <scheme val="minor"/>
    </font>
    <font>
      <b/>
      <sz val="10"/>
      <color theme="4" tint="-0.499984740745262"/>
      <name val="Arial"/>
      <family val="2"/>
      <scheme val="minor"/>
    </font>
    <font>
      <b/>
      <sz val="11"/>
      <color theme="0"/>
      <name val="Arial"/>
      <family val="2"/>
      <scheme val="minor"/>
    </font>
    <font>
      <sz val="12"/>
      <color theme="1" tint="0.14990691854609822"/>
      <name val="Calibri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11"/>
      <name val="Arial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theme="4" tint="-0.24994659260841701"/>
      </left>
      <right/>
      <top style="double">
        <color theme="4" tint="-0.24994659260841701"/>
      </top>
      <bottom/>
      <diagonal/>
    </border>
    <border>
      <left/>
      <right/>
      <top style="double">
        <color theme="4" tint="-0.24994659260841701"/>
      </top>
      <bottom/>
      <diagonal/>
    </border>
    <border>
      <left/>
      <right style="double">
        <color theme="4" tint="-0.24994659260841701"/>
      </right>
      <top style="double">
        <color theme="4" tint="-0.24994659260841701"/>
      </top>
      <bottom/>
      <diagonal/>
    </border>
    <border>
      <left style="double">
        <color theme="4" tint="-0.24994659260841701"/>
      </left>
      <right/>
      <top/>
      <bottom/>
      <diagonal/>
    </border>
    <border>
      <left/>
      <right style="double">
        <color theme="4" tint="-0.24994659260841701"/>
      </right>
      <top/>
      <bottom/>
      <diagonal/>
    </border>
    <border>
      <left style="thin">
        <color indexed="64"/>
      </left>
      <right style="double">
        <color theme="4" tint="-0.24994659260841701"/>
      </right>
      <top style="thin">
        <color indexed="64"/>
      </top>
      <bottom style="thin">
        <color indexed="64"/>
      </bottom>
      <diagonal/>
    </border>
    <border>
      <left style="double">
        <color theme="4" tint="-0.24994659260841701"/>
      </left>
      <right/>
      <top/>
      <bottom style="double">
        <color theme="4" tint="-0.24994659260841701"/>
      </bottom>
      <diagonal/>
    </border>
    <border>
      <left/>
      <right/>
      <top/>
      <bottom style="double">
        <color theme="4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theme="4" tint="-0.24994659260841701"/>
      </bottom>
      <diagonal/>
    </border>
    <border>
      <left/>
      <right style="double">
        <color theme="4" tint="-0.24994659260841701"/>
      </right>
      <top/>
      <bottom style="double">
        <color theme="4" tint="-0.24994659260841701"/>
      </bottom>
      <diagonal/>
    </border>
  </borders>
  <cellStyleXfs count="12">
    <xf numFmtId="0" fontId="0" fillId="0" borderId="0"/>
    <xf numFmtId="0" fontId="2" fillId="2" borderId="1" applyNumberFormat="0" applyAlignment="0" applyProtection="0"/>
    <xf numFmtId="0" fontId="3" fillId="0" borderId="0" applyNumberFormat="0" applyFill="0" applyBorder="0" applyProtection="0">
      <alignment horizontal="left"/>
    </xf>
    <xf numFmtId="0" fontId="4" fillId="0" borderId="0" applyNumberFormat="0" applyFill="0" applyBorder="0" applyProtection="0">
      <alignment horizontal="left" vertical="top"/>
    </xf>
    <xf numFmtId="0" fontId="5" fillId="0" borderId="0" applyNumberFormat="0" applyFill="0" applyBorder="0" applyProtection="0">
      <alignment horizontal="left" vertical="top" wrapText="1"/>
    </xf>
    <xf numFmtId="0" fontId="6" fillId="0" borderId="0" applyNumberFormat="0" applyFill="0" applyBorder="0" applyAlignment="0" applyProtection="0"/>
    <xf numFmtId="0" fontId="7" fillId="3" borderId="0" applyFill="0" applyBorder="0">
      <alignment horizontal="center" vertical="center" wrapText="1"/>
    </xf>
    <xf numFmtId="14" fontId="7" fillId="3" borderId="0" applyFill="0" applyBorder="0">
      <alignment horizontal="center"/>
    </xf>
    <xf numFmtId="4" fontId="7" fillId="3" borderId="0" applyFill="0" applyBorder="0">
      <alignment horizontal="center"/>
    </xf>
    <xf numFmtId="3" fontId="7" fillId="3" borderId="0" applyFill="0" applyBorder="0">
      <alignment horizontal="center"/>
    </xf>
    <xf numFmtId="0" fontId="7" fillId="3" borderId="0" applyFill="0" applyBorder="0">
      <alignment horizontal="left" wrapText="1"/>
    </xf>
    <xf numFmtId="43" fontId="7" fillId="0" borderId="0" applyFont="0" applyFill="0" applyBorder="0" applyAlignment="0" applyProtection="0"/>
  </cellStyleXfs>
  <cellXfs count="122">
    <xf numFmtId="0" fontId="0" fillId="0" borderId="0" xfId="0"/>
    <xf numFmtId="0" fontId="2" fillId="2" borderId="1" xfId="1"/>
    <xf numFmtId="0" fontId="2" fillId="2" borderId="1" xfId="1" applyAlignment="1">
      <alignment horizontal="left" vertical="center"/>
    </xf>
    <xf numFmtId="0" fontId="0" fillId="3" borderId="0" xfId="0" applyFill="1"/>
    <xf numFmtId="0" fontId="6" fillId="3" borderId="0" xfId="5" applyFill="1" applyAlignment="1">
      <alignment horizontal="left"/>
    </xf>
    <xf numFmtId="0" fontId="1" fillId="3" borderId="0" xfId="0" applyFont="1" applyFill="1" applyAlignment="1">
      <alignment vertical="center"/>
    </xf>
    <xf numFmtId="0" fontId="5" fillId="0" borderId="0" xfId="4" applyFill="1">
      <alignment horizontal="left" vertical="top" wrapText="1"/>
    </xf>
    <xf numFmtId="0" fontId="7" fillId="0" borderId="0" xfId="6" applyFill="1">
      <alignment horizontal="center" vertical="center" wrapText="1"/>
    </xf>
    <xf numFmtId="0" fontId="7" fillId="3" borderId="0" xfId="10" applyFill="1" applyBorder="1">
      <alignment horizontal="left" wrapText="1"/>
    </xf>
    <xf numFmtId="14" fontId="7" fillId="3" borderId="0" xfId="7" applyFill="1" applyBorder="1">
      <alignment horizontal="center"/>
    </xf>
    <xf numFmtId="0" fontId="7" fillId="3" borderId="0" xfId="10" applyFill="1">
      <alignment horizontal="left" wrapText="1"/>
    </xf>
    <xf numFmtId="0" fontId="0" fillId="0" borderId="0" xfId="6" applyFont="1" applyFill="1">
      <alignment horizontal="center" vertical="center" wrapText="1"/>
    </xf>
    <xf numFmtId="0" fontId="0" fillId="4" borderId="0" xfId="0" applyFill="1"/>
    <xf numFmtId="3" fontId="7" fillId="3" borderId="0" xfId="8" applyNumberFormat="1" applyFill="1" applyBorder="1">
      <alignment horizontal="center"/>
    </xf>
    <xf numFmtId="3" fontId="7" fillId="3" borderId="0" xfId="8" applyNumberFormat="1" applyFill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4" fontId="7" fillId="3" borderId="0" xfId="7" applyFill="1" applyAlignment="1">
      <alignment vertical="center"/>
    </xf>
    <xf numFmtId="0" fontId="0" fillId="0" borderId="0" xfId="0" applyAlignment="1">
      <alignment horizontal="center" vertical="center"/>
    </xf>
    <xf numFmtId="3" fontId="12" fillId="5" borderId="0" xfId="9" applyFont="1" applyFill="1">
      <alignment horizontal="center"/>
    </xf>
    <xf numFmtId="3" fontId="12" fillId="5" borderId="0" xfId="9" applyFont="1" applyFill="1" applyBorder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13" fillId="14" borderId="6" xfId="4" applyFont="1" applyFill="1" applyBorder="1" applyAlignment="1">
      <alignment horizontal="center" vertical="center" wrapText="1"/>
    </xf>
    <xf numFmtId="0" fontId="13" fillId="7" borderId="5" xfId="4" applyFont="1" applyFill="1" applyBorder="1" applyAlignment="1">
      <alignment horizontal="center" vertical="center" wrapText="1"/>
    </xf>
    <xf numFmtId="0" fontId="13" fillId="8" borderId="5" xfId="4" applyFont="1" applyFill="1" applyBorder="1" applyAlignment="1">
      <alignment horizontal="center" vertical="center" wrapText="1"/>
    </xf>
    <xf numFmtId="0" fontId="13" fillId="9" borderId="5" xfId="4" applyFont="1" applyFill="1" applyBorder="1" applyAlignment="1">
      <alignment horizontal="center" vertical="center" wrapText="1"/>
    </xf>
    <xf numFmtId="0" fontId="13" fillId="12" borderId="5" xfId="4" applyFont="1" applyFill="1" applyBorder="1" applyAlignment="1">
      <alignment horizontal="center" vertical="center" wrapText="1"/>
    </xf>
    <xf numFmtId="0" fontId="13" fillId="13" borderId="5" xfId="4" applyFont="1" applyFill="1" applyBorder="1" applyAlignment="1">
      <alignment horizontal="center" vertical="center" wrapText="1"/>
    </xf>
    <xf numFmtId="165" fontId="7" fillId="3" borderId="0" xfId="7" applyNumberFormat="1" applyFill="1">
      <alignment horizontal="center"/>
    </xf>
    <xf numFmtId="0" fontId="0" fillId="9" borderId="0" xfId="0" applyFill="1"/>
    <xf numFmtId="4" fontId="4" fillId="9" borderId="0" xfId="3" applyNumberFormat="1" applyFill="1">
      <alignment horizontal="left" vertical="top"/>
    </xf>
    <xf numFmtId="0" fontId="3" fillId="9" borderId="0" xfId="2" applyFill="1">
      <alignment horizontal="left"/>
    </xf>
    <xf numFmtId="0" fontId="15" fillId="9" borderId="0" xfId="2" applyFont="1" applyFill="1">
      <alignment horizontal="left"/>
    </xf>
    <xf numFmtId="3" fontId="16" fillId="7" borderId="4" xfId="3" applyNumberFormat="1" applyFont="1" applyFill="1" applyBorder="1" applyAlignment="1">
      <alignment horizontal="center" vertical="center"/>
    </xf>
    <xf numFmtId="3" fontId="16" fillId="8" borderId="4" xfId="3" applyNumberFormat="1" applyFont="1" applyFill="1" applyBorder="1" applyAlignment="1">
      <alignment horizontal="center" vertical="center"/>
    </xf>
    <xf numFmtId="3" fontId="16" fillId="9" borderId="4" xfId="3" applyNumberFormat="1" applyFont="1" applyFill="1" applyBorder="1" applyAlignment="1">
      <alignment horizontal="center" vertical="center"/>
    </xf>
    <xf numFmtId="0" fontId="17" fillId="12" borderId="4" xfId="0" applyFont="1" applyFill="1" applyBorder="1" applyAlignment="1">
      <alignment horizontal="center" vertical="center"/>
    </xf>
    <xf numFmtId="0" fontId="17" fillId="13" borderId="4" xfId="0" applyFont="1" applyFill="1" applyBorder="1" applyAlignment="1">
      <alignment horizontal="center" vertical="center"/>
    </xf>
    <xf numFmtId="0" fontId="17" fillId="14" borderId="0" xfId="0" applyFont="1" applyFill="1" applyAlignment="1">
      <alignment horizontal="center" vertical="center"/>
    </xf>
    <xf numFmtId="0" fontId="13" fillId="6" borderId="5" xfId="4" applyFont="1" applyFill="1" applyBorder="1" applyAlignment="1">
      <alignment horizontal="center" vertical="center" wrapText="1"/>
    </xf>
    <xf numFmtId="3" fontId="16" fillId="6" borderId="4" xfId="3" applyNumberFormat="1" applyFont="1" applyFill="1" applyBorder="1" applyAlignment="1">
      <alignment horizontal="center" vertical="center"/>
    </xf>
    <xf numFmtId="0" fontId="13" fillId="11" borderId="5" xfId="4" applyFont="1" applyFill="1" applyBorder="1" applyAlignment="1">
      <alignment horizontal="center" vertical="center" wrapText="1"/>
    </xf>
    <xf numFmtId="0" fontId="17" fillId="11" borderId="4" xfId="0" applyFont="1" applyFill="1" applyBorder="1" applyAlignment="1">
      <alignment horizontal="center" vertical="center"/>
    </xf>
    <xf numFmtId="0" fontId="13" fillId="10" borderId="5" xfId="4" applyFont="1" applyFill="1" applyBorder="1" applyAlignment="1">
      <alignment horizontal="center" vertical="center" wrapText="1"/>
    </xf>
    <xf numFmtId="0" fontId="17" fillId="10" borderId="4" xfId="0" applyFont="1" applyFill="1" applyBorder="1" applyAlignment="1">
      <alignment horizontal="center" vertical="center"/>
    </xf>
    <xf numFmtId="0" fontId="13" fillId="15" borderId="5" xfId="4" applyFont="1" applyFill="1" applyBorder="1" applyAlignment="1">
      <alignment horizontal="center" vertical="center" wrapText="1"/>
    </xf>
    <xf numFmtId="0" fontId="17" fillId="15" borderId="4" xfId="0" applyFont="1" applyFill="1" applyBorder="1" applyAlignment="1">
      <alignment horizontal="center" vertical="center"/>
    </xf>
    <xf numFmtId="0" fontId="2" fillId="2" borderId="1" xfId="1" applyAlignment="1">
      <alignment horizontal="left"/>
    </xf>
    <xf numFmtId="0" fontId="0" fillId="9" borderId="0" xfId="0" applyFill="1" applyAlignment="1">
      <alignment horizontal="left"/>
    </xf>
    <xf numFmtId="0" fontId="0" fillId="3" borderId="0" xfId="0" applyFill="1" applyAlignment="1">
      <alignment horizontal="left"/>
    </xf>
    <xf numFmtId="0" fontId="7" fillId="0" borderId="0" xfId="6" applyFill="1" applyAlignment="1">
      <alignment horizontal="left" vertical="center" wrapText="1"/>
    </xf>
    <xf numFmtId="3" fontId="18" fillId="5" borderId="0" xfId="9" applyFont="1" applyFill="1" applyAlignment="1">
      <alignment horizontal="left"/>
    </xf>
    <xf numFmtId="0" fontId="0" fillId="9" borderId="2" xfId="11" applyNumberFormat="1" applyFont="1" applyFill="1" applyBorder="1" applyAlignment="1">
      <alignment horizontal="center" vertical="center"/>
    </xf>
    <xf numFmtId="0" fontId="22" fillId="16" borderId="7" xfId="0" applyFont="1" applyFill="1" applyBorder="1" applyAlignment="1">
      <alignment vertical="center"/>
    </xf>
    <xf numFmtId="164" fontId="9" fillId="16" borderId="8" xfId="11" applyNumberFormat="1" applyFont="1" applyFill="1" applyBorder="1" applyAlignment="1">
      <alignment horizontal="center" vertical="center"/>
    </xf>
    <xf numFmtId="164" fontId="9" fillId="16" borderId="9" xfId="11" applyNumberFormat="1" applyFont="1" applyFill="1" applyBorder="1" applyAlignment="1">
      <alignment horizontal="center" vertical="center"/>
    </xf>
    <xf numFmtId="0" fontId="21" fillId="19" borderId="10" xfId="0" applyFont="1" applyFill="1" applyBorder="1" applyAlignment="1">
      <alignment vertical="center"/>
    </xf>
    <xf numFmtId="164" fontId="20" fillId="19" borderId="0" xfId="11" applyNumberFormat="1" applyFont="1" applyFill="1" applyBorder="1" applyAlignment="1">
      <alignment horizontal="center" vertical="center"/>
    </xf>
    <xf numFmtId="164" fontId="20" fillId="19" borderId="11" xfId="11" applyNumberFormat="1" applyFont="1" applyFill="1" applyBorder="1" applyAlignment="1">
      <alignment horizontal="center" vertical="center"/>
    </xf>
    <xf numFmtId="164" fontId="19" fillId="5" borderId="10" xfId="11" applyNumberFormat="1" applyFont="1" applyFill="1" applyBorder="1" applyAlignment="1">
      <alignment horizontal="center" vertical="center"/>
    </xf>
    <xf numFmtId="164" fontId="19" fillId="5" borderId="0" xfId="11" applyNumberFormat="1" applyFont="1" applyFill="1" applyBorder="1" applyAlignment="1">
      <alignment horizontal="center" vertical="center"/>
    </xf>
    <xf numFmtId="164" fontId="19" fillId="5" borderId="11" xfId="11" applyNumberFormat="1" applyFont="1" applyFill="1" applyBorder="1" applyAlignment="1">
      <alignment horizontal="center" vertical="center"/>
    </xf>
    <xf numFmtId="164" fontId="19" fillId="5" borderId="10" xfId="11" applyNumberFormat="1" applyFont="1" applyFill="1" applyBorder="1" applyAlignment="1">
      <alignment horizontal="left" vertical="center"/>
    </xf>
    <xf numFmtId="0" fontId="0" fillId="9" borderId="12" xfId="11" applyNumberFormat="1" applyFont="1" applyFill="1" applyBorder="1" applyAlignment="1">
      <alignment horizontal="center" vertical="center"/>
    </xf>
    <xf numFmtId="0" fontId="10" fillId="18" borderId="10" xfId="0" applyFont="1" applyFill="1" applyBorder="1" applyAlignment="1">
      <alignment vertical="center"/>
    </xf>
    <xf numFmtId="164" fontId="0" fillId="5" borderId="10" xfId="11" applyNumberFormat="1" applyFont="1" applyFill="1" applyBorder="1" applyAlignment="1">
      <alignment horizontal="left" vertical="center"/>
    </xf>
    <xf numFmtId="0" fontId="0" fillId="0" borderId="10" xfId="0" applyBorder="1"/>
    <xf numFmtId="164" fontId="0" fillId="17" borderId="0" xfId="11" applyNumberFormat="1" applyFont="1" applyFill="1" applyBorder="1" applyAlignment="1">
      <alignment horizontal="center" vertical="center"/>
    </xf>
    <xf numFmtId="164" fontId="0" fillId="17" borderId="11" xfId="11" applyNumberFormat="1" applyFont="1" applyFill="1" applyBorder="1" applyAlignment="1">
      <alignment horizontal="center" vertical="center"/>
    </xf>
    <xf numFmtId="0" fontId="23" fillId="19" borderId="0" xfId="0" applyFont="1" applyFill="1"/>
    <xf numFmtId="164" fontId="20" fillId="0" borderId="0" xfId="11" applyNumberFormat="1" applyFont="1" applyFill="1" applyBorder="1" applyAlignment="1">
      <alignment horizontal="center" vertical="center"/>
    </xf>
    <xf numFmtId="164" fontId="20" fillId="0" borderId="11" xfId="11" applyNumberFormat="1" applyFont="1" applyFill="1" applyBorder="1" applyAlignment="1">
      <alignment horizontal="center" vertical="center"/>
    </xf>
    <xf numFmtId="164" fontId="0" fillId="5" borderId="0" xfId="11" applyNumberFormat="1" applyFont="1" applyFill="1" applyBorder="1" applyAlignment="1">
      <alignment horizontal="left" vertical="center"/>
    </xf>
    <xf numFmtId="164" fontId="0" fillId="5" borderId="0" xfId="11" applyNumberFormat="1" applyFont="1" applyFill="1" applyBorder="1" applyAlignment="1">
      <alignment horizontal="center" vertical="center"/>
    </xf>
    <xf numFmtId="164" fontId="0" fillId="0" borderId="0" xfId="11" applyNumberFormat="1" applyFont="1" applyFill="1" applyBorder="1" applyAlignment="1">
      <alignment horizontal="center" vertical="center"/>
    </xf>
    <xf numFmtId="164" fontId="0" fillId="0" borderId="11" xfId="11" applyNumberFormat="1" applyFont="1" applyFill="1" applyBorder="1" applyAlignment="1">
      <alignment horizontal="center" vertical="center"/>
    </xf>
    <xf numFmtId="0" fontId="0" fillId="0" borderId="13" xfId="0" applyBorder="1"/>
    <xf numFmtId="164" fontId="0" fillId="5" borderId="14" xfId="11" applyNumberFormat="1" applyFont="1" applyFill="1" applyBorder="1" applyAlignment="1">
      <alignment horizontal="left" vertical="center"/>
    </xf>
    <xf numFmtId="164" fontId="0" fillId="5" borderId="14" xfId="11" applyNumberFormat="1" applyFont="1" applyFill="1" applyBorder="1" applyAlignment="1">
      <alignment horizontal="center" vertical="center"/>
    </xf>
    <xf numFmtId="164" fontId="0" fillId="0" borderId="14" xfId="11" applyNumberFormat="1" applyFont="1" applyFill="1" applyBorder="1" applyAlignment="1">
      <alignment horizontal="center" vertical="center"/>
    </xf>
    <xf numFmtId="164" fontId="0" fillId="0" borderId="16" xfId="11" applyNumberFormat="1" applyFont="1" applyFill="1" applyBorder="1" applyAlignment="1">
      <alignment horizontal="center" vertical="center"/>
    </xf>
    <xf numFmtId="0" fontId="0" fillId="20" borderId="2" xfId="11" applyNumberFormat="1" applyFont="1" applyFill="1" applyBorder="1" applyAlignment="1">
      <alignment horizontal="center" vertical="center"/>
    </xf>
    <xf numFmtId="164" fontId="8" fillId="2" borderId="0" xfId="11" applyNumberFormat="1" applyFont="1" applyFill="1" applyAlignment="1">
      <alignment horizontal="center" vertical="center"/>
    </xf>
    <xf numFmtId="166" fontId="12" fillId="5" borderId="0" xfId="9" applyNumberFormat="1" applyFont="1" applyFill="1" applyBorder="1">
      <alignment horizontal="center"/>
    </xf>
    <xf numFmtId="166" fontId="18" fillId="5" borderId="0" xfId="9" applyNumberFormat="1" applyFont="1" applyFill="1" applyAlignment="1">
      <alignment horizontal="right"/>
    </xf>
    <xf numFmtId="0" fontId="24" fillId="2" borderId="0" xfId="0" applyFont="1" applyFill="1" applyAlignment="1">
      <alignment horizontal="center" vertical="center" wrapText="1"/>
    </xf>
    <xf numFmtId="4" fontId="12" fillId="5" borderId="0" xfId="9" applyNumberFormat="1" applyFont="1" applyFill="1" applyBorder="1">
      <alignment horizontal="center"/>
    </xf>
    <xf numFmtId="4" fontId="12" fillId="5" borderId="0" xfId="9" applyNumberFormat="1" applyFont="1" applyFill="1">
      <alignment horizontal="center"/>
    </xf>
    <xf numFmtId="4" fontId="14" fillId="16" borderId="0" xfId="9" applyNumberFormat="1" applyFont="1" applyFill="1" applyBorder="1">
      <alignment horizontal="center"/>
    </xf>
    <xf numFmtId="4" fontId="14" fillId="16" borderId="0" xfId="9" applyNumberFormat="1" applyFont="1" applyFill="1">
      <alignment horizontal="center"/>
    </xf>
    <xf numFmtId="14" fontId="7" fillId="3" borderId="0" xfId="7" applyFill="1">
      <alignment horizontal="center"/>
    </xf>
    <xf numFmtId="166" fontId="12" fillId="5" borderId="0" xfId="9" applyNumberFormat="1" applyFont="1" applyFill="1">
      <alignment horizontal="center"/>
    </xf>
    <xf numFmtId="0" fontId="26" fillId="0" borderId="0" xfId="0" applyFont="1"/>
    <xf numFmtId="164" fontId="27" fillId="16" borderId="8" xfId="11" applyNumberFormat="1" applyFont="1" applyFill="1" applyBorder="1" applyAlignment="1">
      <alignment horizontal="center" vertical="center"/>
    </xf>
    <xf numFmtId="164" fontId="28" fillId="19" borderId="0" xfId="11" applyNumberFormat="1" applyFont="1" applyFill="1" applyBorder="1" applyAlignment="1">
      <alignment horizontal="center" vertical="center"/>
    </xf>
    <xf numFmtId="164" fontId="29" fillId="5" borderId="0" xfId="11" applyNumberFormat="1" applyFont="1" applyFill="1" applyBorder="1" applyAlignment="1">
      <alignment horizontal="center" vertical="center"/>
    </xf>
    <xf numFmtId="0" fontId="26" fillId="9" borderId="2" xfId="11" applyNumberFormat="1" applyFont="1" applyFill="1" applyBorder="1" applyAlignment="1">
      <alignment horizontal="center" vertical="center"/>
    </xf>
    <xf numFmtId="164" fontId="26" fillId="17" borderId="0" xfId="11" applyNumberFormat="1" applyFont="1" applyFill="1" applyBorder="1" applyAlignment="1">
      <alignment horizontal="center" vertical="center"/>
    </xf>
    <xf numFmtId="0" fontId="26" fillId="5" borderId="2" xfId="11" applyNumberFormat="1" applyFont="1" applyFill="1" applyBorder="1" applyAlignment="1">
      <alignment horizontal="center" vertical="center"/>
    </xf>
    <xf numFmtId="0" fontId="26" fillId="5" borderId="15" xfId="11" applyNumberFormat="1" applyFont="1" applyFill="1" applyBorder="1" applyAlignment="1">
      <alignment horizontal="center" vertical="center"/>
    </xf>
    <xf numFmtId="0" fontId="25" fillId="3" borderId="0" xfId="10" applyFont="1" applyFill="1">
      <alignment horizontal="left" wrapText="1"/>
    </xf>
    <xf numFmtId="3" fontId="26" fillId="0" borderId="0" xfId="0" applyNumberFormat="1" applyFont="1"/>
    <xf numFmtId="164" fontId="27" fillId="2" borderId="0" xfId="11" applyNumberFormat="1" applyFont="1" applyFill="1" applyAlignment="1">
      <alignment horizontal="center" vertical="center"/>
    </xf>
    <xf numFmtId="0" fontId="26" fillId="20" borderId="2" xfId="11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31" fillId="0" borderId="0" xfId="0" applyFont="1" applyAlignment="1">
      <alignment horizontal="center" vertical="center"/>
    </xf>
    <xf numFmtId="0" fontId="18" fillId="21" borderId="0" xfId="0" applyFont="1" applyFill="1" applyAlignment="1">
      <alignment horizontal="left"/>
    </xf>
    <xf numFmtId="0" fontId="34" fillId="0" borderId="0" xfId="0" applyFont="1"/>
    <xf numFmtId="0" fontId="0" fillId="21" borderId="0" xfId="0" applyFill="1"/>
    <xf numFmtId="0" fontId="0" fillId="13" borderId="0" xfId="0" applyFill="1" applyAlignment="1">
      <alignment horizontal="left"/>
    </xf>
    <xf numFmtId="0" fontId="0" fillId="22" borderId="0" xfId="0" applyFill="1"/>
    <xf numFmtId="0" fontId="19" fillId="18" borderId="0" xfId="0" applyFont="1" applyFill="1" applyAlignment="1">
      <alignment horizontal="center" vertical="center"/>
    </xf>
    <xf numFmtId="0" fontId="19" fillId="18" borderId="11" xfId="0" applyFont="1" applyFill="1" applyBorder="1" applyAlignment="1">
      <alignment horizontal="center" vertical="center"/>
    </xf>
    <xf numFmtId="0" fontId="26" fillId="9" borderId="3" xfId="11" applyNumberFormat="1" applyFont="1" applyFill="1" applyBorder="1" applyAlignment="1">
      <alignment horizontal="center" vertical="center"/>
    </xf>
    <xf numFmtId="0" fontId="26" fillId="9" borderId="4" xfId="11" applyNumberFormat="1" applyFont="1" applyFill="1" applyBorder="1" applyAlignment="1">
      <alignment horizontal="center" vertical="center"/>
    </xf>
    <xf numFmtId="0" fontId="26" fillId="9" borderId="5" xfId="11" applyNumberFormat="1" applyFont="1" applyFill="1" applyBorder="1" applyAlignment="1">
      <alignment horizontal="center" vertical="center"/>
    </xf>
    <xf numFmtId="3" fontId="26" fillId="20" borderId="3" xfId="11" applyNumberFormat="1" applyFont="1" applyFill="1" applyBorder="1" applyAlignment="1">
      <alignment horizontal="center" vertical="center"/>
    </xf>
    <xf numFmtId="0" fontId="26" fillId="20" borderId="4" xfId="11" applyNumberFormat="1" applyFont="1" applyFill="1" applyBorder="1" applyAlignment="1">
      <alignment horizontal="center" vertical="center"/>
    </xf>
    <xf numFmtId="3" fontId="12" fillId="5" borderId="0" xfId="9" applyNumberFormat="1" applyFont="1" applyFill="1">
      <alignment horizontal="center"/>
    </xf>
    <xf numFmtId="0" fontId="0" fillId="0" borderId="0" xfId="0" applyNumberFormat="1"/>
  </cellXfs>
  <cellStyles count="12">
    <cellStyle name="Čiarka" xfId="11" builtinId="3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ov" xfId="1" builtinId="15" customBuiltin="1"/>
    <cellStyle name="Normálna" xfId="0" builtinId="0" customBuiltin="1"/>
    <cellStyle name="Table 0.00" xfId="8" xr:uid="{00000000-0005-0000-0000-000005000000}"/>
    <cellStyle name="Table date" xfId="7" xr:uid="{00000000-0005-0000-0000-000006000000}"/>
    <cellStyle name="Table heading" xfId="6" xr:uid="{00000000-0005-0000-0000-000007000000}"/>
    <cellStyle name="Table notes" xfId="10" xr:uid="{00000000-0005-0000-0000-000008000000}"/>
    <cellStyle name="Table number style" xfId="9" xr:uid="{00000000-0005-0000-0000-000009000000}"/>
  </cellStyles>
  <dxfs count="20">
    <dxf>
      <font>
        <color rgb="FF9C0006"/>
      </font>
      <fill>
        <patternFill>
          <bgColor rgb="FFFFC7CE"/>
        </patternFill>
      </fill>
    </dxf>
    <dxf>
      <fill>
        <patternFill>
          <fgColor indexed="64"/>
          <bgColor theme="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4" tint="0.79998168889431442"/>
        <name val="Arial"/>
        <family val="2"/>
        <scheme val="minor"/>
      </font>
      <numFmt numFmtId="3" formatCode="#,##0"/>
      <fill>
        <patternFill patternType="solid">
          <fgColor indexed="64"/>
          <bgColor theme="4" tint="0.5999938962981048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0.14990691854609822"/>
        <name val="Arial"/>
        <family val="2"/>
        <scheme val="minor"/>
      </font>
      <numFmt numFmtId="166" formatCode="#,##0.0"/>
      <fill>
        <patternFill patternType="solid">
          <fgColor indexed="64"/>
          <bgColor theme="4" tint="0.5999938962981048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4" tint="0.79998168889431442"/>
        <name val="Arial"/>
        <family val="2"/>
        <scheme val="minor"/>
      </font>
      <numFmt numFmtId="3" formatCode="#,##0"/>
      <fill>
        <patternFill patternType="solid">
          <fgColor indexed="64"/>
          <bgColor theme="4" tint="-0.249977111117893"/>
        </patternFill>
      </fill>
      <alignment horizontal="left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14"/>
        <color theme="4" tint="0.79998168889431442"/>
        <name val="Arial"/>
        <family val="2"/>
        <scheme val="minor"/>
      </font>
      <numFmt numFmtId="4" formatCode="#,##0.00"/>
      <fill>
        <patternFill patternType="solid">
          <fgColor indexed="64"/>
          <bgColor theme="4" tint="-0.249977111117893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14990691854609822"/>
        <name val="Arial"/>
        <family val="2"/>
        <scheme val="minor"/>
      </font>
      <numFmt numFmtId="166" formatCode="#,##0.0"/>
      <fill>
        <patternFill patternType="solid">
          <fgColor indexed="64"/>
          <bgColor theme="4" tint="0.5999938962981048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14990691854609822"/>
        <name val="Arial"/>
        <family val="2"/>
        <scheme val="minor"/>
      </font>
      <numFmt numFmtId="4" formatCode="#,##0.00"/>
      <fill>
        <patternFill patternType="solid">
          <fgColor indexed="64"/>
          <bgColor theme="4" tint="0.59999389629810485"/>
        </patternFill>
      </fill>
    </dxf>
    <dxf>
      <font>
        <b/>
        <strike val="0"/>
        <outline val="0"/>
        <shadow val="0"/>
        <u val="none"/>
        <vertAlign val="baseline"/>
        <sz val="14"/>
        <color theme="1" tint="0.14990691854609822"/>
        <name val="Arial"/>
        <family val="2"/>
        <scheme val="minor"/>
      </font>
      <numFmt numFmtId="3" formatCode="#,##0"/>
      <fill>
        <patternFill patternType="solid">
          <fgColor indexed="64"/>
          <bgColor theme="4" tint="0.59999389629810485"/>
        </patternFill>
      </fill>
    </dxf>
    <dxf>
      <numFmt numFmtId="3" formatCode="#,##0"/>
      <fill>
        <patternFill>
          <fgColor indexed="64"/>
          <bgColor theme="2"/>
        </patternFill>
      </fill>
    </dxf>
    <dxf>
      <numFmt numFmtId="3" formatCode="#,##0"/>
      <fill>
        <patternFill>
          <fgColor indexed="64"/>
          <bgColor theme="2"/>
        </patternFill>
      </fill>
    </dxf>
    <dxf>
      <font>
        <b/>
        <strike val="0"/>
        <outline val="0"/>
        <shadow val="0"/>
        <u val="none"/>
        <vertAlign val="baseline"/>
        <sz val="14"/>
        <color theme="1" tint="0.14990691854609822"/>
        <name val="Arial"/>
        <family val="2"/>
        <scheme val="minor"/>
      </font>
      <numFmt numFmtId="3" formatCode="#,##0"/>
      <fill>
        <patternFill patternType="solid">
          <fgColor indexed="64"/>
          <bgColor theme="4" tint="0.59999389629810485"/>
        </patternFill>
      </fill>
    </dxf>
    <dxf>
      <fill>
        <patternFill>
          <fgColor indexed="64"/>
          <bgColor theme="2"/>
        </patternFill>
      </fill>
    </dxf>
    <dxf>
      <fill>
        <patternFill patternType="solid">
          <fgColor indexed="64"/>
          <bgColor theme="2"/>
        </patternFill>
      </fill>
      <alignment horizontal="general" vertical="center" textRotation="0" wrapText="0" indent="0" justifyLastLine="0" shrinkToFit="0" readingOrder="0"/>
    </dxf>
    <dxf>
      <fill>
        <patternFill patternType="solid">
          <fgColor indexed="64"/>
          <bgColor theme="2"/>
        </patternFill>
      </fill>
    </dxf>
    <dxf>
      <numFmt numFmtId="165" formatCode="[$-41B]d\.\ mmmm\ yyyy;@"/>
      <fill>
        <patternFill>
          <fgColor indexed="64"/>
          <bgColor theme="2"/>
        </patternFill>
      </fill>
    </dxf>
    <dxf>
      <fill>
        <patternFill patternType="solid">
          <fgColor indexed="64"/>
          <bgColor theme="2"/>
        </patternFill>
      </fill>
      <alignment horizontal="center" textRotation="0" indent="0" justifyLastLine="0" shrinkToFit="0" readingOrder="0"/>
    </dxf>
    <dxf>
      <fill>
        <patternFill>
          <fgColor indexed="64"/>
          <bgColor theme="2"/>
        </patternFill>
      </fill>
    </dxf>
    <dxf>
      <font>
        <b/>
        <i val="0"/>
        <color theme="1" tint="0.14996795556505021"/>
      </font>
      <fill>
        <patternFill patternType="solid">
          <fgColor theme="4"/>
          <bgColor theme="2"/>
        </patternFill>
      </fill>
      <border>
        <top style="thin">
          <color theme="4" tint="-0.24994659260841701"/>
        </top>
        <bottom style="thin">
          <color theme="4" tint="-0.24994659260841701"/>
        </bottom>
      </border>
    </dxf>
    <dxf>
      <font>
        <b val="0"/>
        <i val="0"/>
        <color theme="1" tint="0.14996795556505021"/>
      </font>
      <fill>
        <patternFill>
          <bgColor theme="2"/>
        </patternFill>
      </fill>
    </dxf>
  </dxfs>
  <tableStyles count="1" defaultTableStyle="Workout log table" defaultPivotStyle="PivotStyleLight16">
    <tableStyle name="Workout log table" pivot="0" count="2" xr9:uid="{00000000-0011-0000-FFFF-FFFF00000000}">
      <tableStyleElement type="wholeTable" dxfId="19"/>
      <tableStyleElement type="headerRow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oman" refreshedDate="46149.998792592596" createdVersion="8" refreshedVersion="8" minRefreshableVersion="3" recordCount="238" xr:uid="{327F8D67-9796-2544-8D2E-F55950AC4845}">
  <cacheSource type="worksheet">
    <worksheetSource name="Workouts"/>
  </cacheSource>
  <cacheFields count="15">
    <cacheField name="Dátum" numFmtId="165">
      <sharedItems containsSemiMixedTypes="0" containsNonDate="0" containsDate="1" containsString="0" minDate="2025-08-18T00:00:00" maxDate="2026-04-26T00:00:00"/>
    </cacheField>
    <cacheField name="Turnaj" numFmtId="14">
      <sharedItems/>
    </cacheField>
    <cacheField name="Meno Priezvisko" numFmtId="14">
      <sharedItems containsBlank="1" count="87">
        <s v="Dominik Hrušecký"/>
        <s v="Veronika Hrušecká"/>
        <s v="Peter Amzler"/>
        <s v="Sandra Slagter"/>
        <s v="Yelysey Udodov"/>
        <s v="David Varga"/>
        <s v="Filip Varga"/>
        <s v="Lukáš Staviarsky"/>
        <s v="Matej Simon"/>
        <s v="Jonas Cvach"/>
        <s v="Michal Matuška"/>
        <s v="Jakub Matuška"/>
        <s v="Klára Staviarska"/>
        <s v="Lívia Janíková"/>
        <s v="Viktória Vaydová"/>
        <s v="Stella Farenzenová"/>
        <s v="Adela Kapustová"/>
        <s v="Adam Dubecký"/>
        <s v="Daniel Janík"/>
        <s v="Martin Fecák"/>
        <s v="Michal Slávik"/>
        <s v="Michal Jankovič"/>
        <s v="Nela Kottferová"/>
        <s v="Lilien Borisová"/>
        <s v="Martin Zápotocký"/>
        <s v="Leo Olejár"/>
        <s v="Michal Dragošek"/>
        <s v="Karolína Fabiánová"/>
        <s v="Michaela Černoková"/>
        <s v="Radka Mužíková"/>
        <s v="Sára Kottferová"/>
        <s v="Soňa Pravdová"/>
        <s v="Tamara Fabiánová"/>
        <s v="Kristína Trutzová"/>
        <s v="Viktória Trutzová"/>
        <s v="Lucia Húsková"/>
        <s v="Dorotka Erentová"/>
        <s v="Ema Miznerová"/>
        <s v="Sebastián Jelínek"/>
        <s v="Nathan Jelínek"/>
        <s v="Michal Gáťa"/>
        <s v="Timotej Dzurenda"/>
        <s v="Matej Gáťa"/>
        <s v="Michal Wittinger"/>
        <s v="Richard Šoltýs"/>
        <s v="Peter Gežík"/>
        <s v="Alan Gežík"/>
        <s v="Victoria Hrádek"/>
        <s v="Alice Heroková"/>
        <s v="Maxim Šoltis"/>
        <s v="Sebastián Vaňo"/>
        <s v="Michael Jankovič" u="1"/>
        <m u="1"/>
        <s v="Adéla Kapustová" u="1"/>
        <s v="Sandra  Slagter" u="1"/>
        <s v="Niki van Knippenbergh" u="1"/>
        <s v="Tara van Knippenbergh" u="1"/>
        <s v="Lucia Pavlíková" u="1"/>
        <s v="Viliam Vaňo" u="1"/>
        <s v="Lukáš  Staviarsky" u="1"/>
        <s v="Filip  Varga" u="1"/>
        <s v="David  Varga" u="1"/>
        <s v="Paula  Slagter" u="1"/>
        <s v="Linda Slagter" u="1"/>
        <s v="Dávid Gerard" u="1"/>
        <s v="Oliver Kapko" u="1"/>
        <s v="Timothy Münnich" u="1"/>
        <s v="Ondrej Chmel" u="1"/>
        <s v="Adelka Kapustová" u="1"/>
        <s v="Sandra Farkašová" u="1"/>
        <s v="Dáška Ivaničová" u="1"/>
        <s v="Sofia Pacho" u="1"/>
        <s v="Hana Horová" u="1"/>
        <s v="Katarína Katonáková" u="1"/>
        <s v="Viktória Sasková" u="1"/>
        <s v="Dušan Záhradníček" u="1"/>
        <s v="Viktória Svobodová" u="1"/>
        <s v="Dárius Vanický" u="1"/>
        <s v="Sebastian Jelínek" u="1"/>
        <s v="Dominik Hrušecky" u="1"/>
        <s v="Lucka Pavlikova" u="1"/>
        <s v="Radka Mužíkova" u="1"/>
        <s v="Sara Kottferova" u="1"/>
        <s v="Nela Kottferova" u="1"/>
        <s v="Sebastán Vaňo" u="1"/>
        <s v="Linda Slager" u="1"/>
        <s v="Miska Cernokova" u="1"/>
      </sharedItems>
    </cacheField>
    <cacheField name="Typ" numFmtId="0">
      <sharedItems/>
    </cacheField>
    <cacheField name="Body Účasť" numFmtId="3">
      <sharedItems containsSemiMixedTypes="0" containsString="0" containsNumber="1" containsInteger="1" minValue="2" maxValue="8"/>
    </cacheField>
    <cacheField name="Umiestnenie" numFmtId="3">
      <sharedItems containsString="0" containsBlank="1" containsNumber="1" containsInteger="1" minValue="1" maxValue="43"/>
    </cacheField>
    <cacheField name="počet hráčov v skupine" numFmtId="3">
      <sharedItems containsString="0" containsBlank="1" containsNumber="1" containsInteger="1" minValue="2" maxValue="11"/>
    </cacheField>
    <cacheField name="Body za Umiestnenie" numFmtId="3">
      <sharedItems containsString="0" containsBlank="1" containsNumber="1" containsInteger="1" minValue="1" maxValue="20"/>
    </cacheField>
    <cacheField name="koef. hráča" numFmtId="4">
      <sharedItems containsSemiMixedTypes="0" containsString="0" containsNumber="1" minValue="1" maxValue="1.2"/>
    </cacheField>
    <cacheField name="koef. Trénera" numFmtId="166">
      <sharedItems containsMixedTypes="1" containsNumber="1" minValue="1" maxValue="2"/>
    </cacheField>
    <cacheField name="Body spolu" numFmtId="4">
      <sharedItems containsSemiMixedTypes="0" containsString="0" containsNumber="1" minValue="2" maxValue="32.199999999999996"/>
    </cacheField>
    <cacheField name="Klub" numFmtId="3">
      <sharedItems/>
    </cacheField>
    <cacheField name="Hodnotenie Trénera" numFmtId="166">
      <sharedItems containsMixedTypes="1" containsNumber="1" minValue="2.1" maxValue="48.3"/>
    </cacheField>
    <cacheField name="Tréner" numFmtId="3">
      <sharedItems containsMixedTypes="1" containsNumber="1" containsInteger="1" minValue="0" maxValue="0"/>
    </cacheField>
    <cacheField name="Poznámka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8">
  <r>
    <d v="2025-08-25T00:00:00"/>
    <s v="Sústredenie"/>
    <x v="0"/>
    <s v="Regionálne sústredenia"/>
    <n v="2"/>
    <m/>
    <m/>
    <m/>
    <n v="1.2"/>
    <n v="1.5"/>
    <n v="2.4"/>
    <s v="IMET SK BA"/>
    <n v="3.5999999999999996"/>
    <s v="Tóth, Tomáš"/>
    <m/>
  </r>
  <r>
    <d v="2025-08-25T00:00:00"/>
    <s v="Sústredenie"/>
    <x v="1"/>
    <s v="Regionálne sústredenia"/>
    <n v="2"/>
    <m/>
    <m/>
    <m/>
    <n v="1.1499999999999999"/>
    <n v="1.5"/>
    <n v="2.2999999999999998"/>
    <s v="IMET SK BA"/>
    <n v="3.4499999999999997"/>
    <s v="Tóth, Tomáš"/>
    <m/>
  </r>
  <r>
    <d v="2025-08-25T00:00:00"/>
    <s v="Sústredenie"/>
    <x v="2"/>
    <s v="Regionálne sústredenia"/>
    <n v="2"/>
    <m/>
    <m/>
    <m/>
    <n v="1.2"/>
    <n v="2"/>
    <n v="2.4"/>
    <s v="ŠK Pionierska"/>
    <n v="4.8"/>
    <s v="Lorinčík, Dušan"/>
    <m/>
  </r>
  <r>
    <d v="2025-09-13T00:00:00"/>
    <s v="JT"/>
    <x v="1"/>
    <s v="Regio"/>
    <n v="4"/>
    <n v="1"/>
    <m/>
    <n v="16"/>
    <n v="1.1499999999999999"/>
    <n v="1.5"/>
    <n v="23"/>
    <s v="IMET SK BA"/>
    <n v="34.5"/>
    <s v="Tóth, Tomáš"/>
    <m/>
  </r>
  <r>
    <d v="2025-09-13T00:00:00"/>
    <s v="JT"/>
    <x v="0"/>
    <s v="Regio"/>
    <n v="4"/>
    <n v="4"/>
    <m/>
    <n v="2"/>
    <n v="1.2"/>
    <n v="1.5"/>
    <n v="7.1999999999999993"/>
    <s v="IMET SK BA"/>
    <n v="10.799999999999999"/>
    <s v="Tóth, Tomáš"/>
    <m/>
  </r>
  <r>
    <d v="2025-09-21T00:00:00"/>
    <s v="ESF"/>
    <x v="2"/>
    <s v="ESF"/>
    <n v="8"/>
    <n v="6"/>
    <m/>
    <n v="6"/>
    <n v="1.2"/>
    <n v="2"/>
    <n v="16.8"/>
    <s v="ŠK Pionierska"/>
    <n v="33.6"/>
    <s v="Lorinčík, Dušan"/>
    <m/>
  </r>
  <r>
    <d v="2025-09-21T00:00:00"/>
    <s v="ESF"/>
    <x v="1"/>
    <s v="ESF"/>
    <n v="8"/>
    <n v="1"/>
    <m/>
    <n v="20"/>
    <n v="1.1499999999999999"/>
    <n v="1.5"/>
    <n v="32.199999999999996"/>
    <s v="IMET SK BA"/>
    <n v="48.3"/>
    <s v="Tóth, Tomáš"/>
    <m/>
  </r>
  <r>
    <d v="2025-09-21T00:00:00"/>
    <s v="ESF"/>
    <x v="0"/>
    <s v="ESF"/>
    <n v="8"/>
    <n v="8"/>
    <m/>
    <n v="6"/>
    <n v="1.2"/>
    <n v="1.5"/>
    <n v="16.8"/>
    <s v="IMET SK BA"/>
    <n v="25.200000000000003"/>
    <s v="Tóth, Tomáš"/>
    <m/>
  </r>
  <r>
    <d v="2025-09-21T00:00:00"/>
    <s v="ESF"/>
    <x v="3"/>
    <s v="ESF"/>
    <n v="8"/>
    <n v="7"/>
    <m/>
    <n v="6"/>
    <n v="1.05"/>
    <n v="1"/>
    <n v="14.700000000000001"/>
    <s v="POHODA Trnava"/>
    <n v="14.700000000000001"/>
    <s v="Varga, Patrik"/>
    <m/>
  </r>
  <r>
    <d v="2025-09-21T00:00:00"/>
    <s v="ESF"/>
    <x v="4"/>
    <s v="ESF"/>
    <n v="8"/>
    <n v="10"/>
    <m/>
    <m/>
    <n v="1"/>
    <n v="1.5"/>
    <n v="8"/>
    <s v="ŠK Pionierska"/>
    <n v="12"/>
    <s v="CHÝBA"/>
    <m/>
  </r>
  <r>
    <d v="2025-09-21T00:00:00"/>
    <s v="ESF"/>
    <x v="5"/>
    <s v="ESF"/>
    <n v="8"/>
    <n v="3"/>
    <m/>
    <n v="10"/>
    <n v="1.2"/>
    <n v="1"/>
    <n v="21.599999999999998"/>
    <s v="POHODA Trnava"/>
    <n v="21.599999999999998"/>
    <s v="Varga, Patrik"/>
    <m/>
  </r>
  <r>
    <d v="2025-09-28T00:00:00"/>
    <s v="JT"/>
    <x v="6"/>
    <s v="Slovenské Juniorské turnaje"/>
    <n v="2"/>
    <n v="1"/>
    <n v="7"/>
    <n v="6"/>
    <n v="1.2"/>
    <n v="1"/>
    <n v="9.6"/>
    <s v="POHODA Trnava"/>
    <n v="9.6"/>
    <s v="Varga, Patrik"/>
    <m/>
  </r>
  <r>
    <d v="2025-09-28T00:00:00"/>
    <s v="JT"/>
    <x v="5"/>
    <s v="Slovenské Juniorské turnaje"/>
    <n v="2"/>
    <n v="2"/>
    <n v="7"/>
    <n v="5"/>
    <n v="1.2"/>
    <n v="1"/>
    <n v="8.4"/>
    <s v="POHODA Trnava"/>
    <n v="8.4"/>
    <s v="Varga, Patrik"/>
    <m/>
  </r>
  <r>
    <d v="2025-09-28T00:00:00"/>
    <s v="JT"/>
    <x v="7"/>
    <s v="Slovenské Juniorské turnaje"/>
    <n v="2"/>
    <n v="3"/>
    <n v="7"/>
    <n v="4"/>
    <n v="1.05"/>
    <n v="1.5"/>
    <n v="6.3000000000000007"/>
    <s v="BALDI KE"/>
    <n v="9.4500000000000011"/>
    <s v="Fecák, Tomáš"/>
    <m/>
  </r>
  <r>
    <d v="2025-09-28T00:00:00"/>
    <s v="JT"/>
    <x v="8"/>
    <s v="Slovenské Juniorské turnaje"/>
    <n v="2"/>
    <n v="4"/>
    <n v="7"/>
    <n v="3"/>
    <n v="1.05"/>
    <n v="1.5"/>
    <n v="5.25"/>
    <s v="BALDI KE"/>
    <n v="7.875"/>
    <s v="Kuchárik, Tomáš"/>
    <m/>
  </r>
  <r>
    <d v="2025-09-28T00:00:00"/>
    <s v="JT"/>
    <x v="9"/>
    <s v="Slovenské Juniorské turnaje"/>
    <n v="2"/>
    <n v="5"/>
    <n v="7"/>
    <n v="2"/>
    <n v="1"/>
    <n v="1.5"/>
    <n v="4"/>
    <s v="IMET SK BA"/>
    <n v="6"/>
    <s v="CHÝBA"/>
    <m/>
  </r>
  <r>
    <d v="2025-09-28T00:00:00"/>
    <s v="JT"/>
    <x v="10"/>
    <s v="Slovenské Juniorské turnaje"/>
    <n v="2"/>
    <n v="6"/>
    <n v="7"/>
    <n v="1"/>
    <n v="1.05"/>
    <n v="1.5"/>
    <n v="3.1500000000000004"/>
    <s v="BALDI KE"/>
    <n v="4.7250000000000005"/>
    <s v="Kuchárik, Tomáš"/>
    <m/>
  </r>
  <r>
    <d v="2025-09-28T00:00:00"/>
    <s v="JT"/>
    <x v="11"/>
    <s v="Slovenské Juniorské turnaje"/>
    <n v="2"/>
    <n v="7"/>
    <n v="7"/>
    <m/>
    <n v="1.05"/>
    <n v="1.5"/>
    <n v="2.1"/>
    <s v="BALDI KE"/>
    <n v="3.1500000000000004"/>
    <s v="Kuchárik, Tomáš"/>
    <m/>
  </r>
  <r>
    <d v="2025-09-28T00:00:00"/>
    <s v="JT"/>
    <x v="1"/>
    <s v="Slovenské Juniorské turnaje"/>
    <n v="2"/>
    <n v="1"/>
    <n v="7"/>
    <n v="6"/>
    <n v="1.1499999999999999"/>
    <n v="1.5"/>
    <n v="9.1999999999999993"/>
    <s v="IMET SK BA"/>
    <n v="13.799999999999999"/>
    <s v="Tóth, Tomáš"/>
    <m/>
  </r>
  <r>
    <d v="2025-09-28T00:00:00"/>
    <s v="JT"/>
    <x v="3"/>
    <s v="Slovenské Juniorské turnaje"/>
    <n v="2"/>
    <n v="2"/>
    <n v="7"/>
    <n v="5"/>
    <n v="1.05"/>
    <n v="1"/>
    <n v="7.3500000000000005"/>
    <s v="POHODA Trnava"/>
    <n v="7.3500000000000005"/>
    <s v="Varga, Patrik"/>
    <m/>
  </r>
  <r>
    <d v="2025-09-28T00:00:00"/>
    <s v="JT"/>
    <x v="12"/>
    <s v="Slovenské Juniorské turnaje"/>
    <n v="2"/>
    <n v="3"/>
    <n v="7"/>
    <n v="4"/>
    <n v="1.05"/>
    <n v="1.5"/>
    <n v="6.3000000000000007"/>
    <s v="BALDI KE"/>
    <n v="9.4500000000000011"/>
    <s v="Fecák, Tomáš"/>
    <m/>
  </r>
  <r>
    <d v="2025-09-28T00:00:00"/>
    <s v="JT"/>
    <x v="13"/>
    <s v="Slovenské Juniorské turnaje"/>
    <n v="2"/>
    <n v="4"/>
    <n v="7"/>
    <n v="3"/>
    <n v="1.05"/>
    <n v="1.5"/>
    <n v="5.25"/>
    <s v="BALDI KE"/>
    <n v="7.875"/>
    <s v="Fecák, Tomáš"/>
    <m/>
  </r>
  <r>
    <d v="2025-09-28T00:00:00"/>
    <s v="JT"/>
    <x v="14"/>
    <s v="Slovenské Juniorské turnaje"/>
    <n v="2"/>
    <n v="5"/>
    <n v="7"/>
    <n v="2"/>
    <n v="1"/>
    <n v="1.5"/>
    <n v="4"/>
    <s v="ŠK Pionierska"/>
    <n v="6"/>
    <s v="CHÝBA"/>
    <m/>
  </r>
  <r>
    <d v="2025-09-28T00:00:00"/>
    <s v="JT"/>
    <x v="15"/>
    <s v="Slovenské Juniorské turnaje"/>
    <n v="2"/>
    <n v="6"/>
    <n v="7"/>
    <n v="1"/>
    <n v="1.05"/>
    <n v="1"/>
    <n v="3.1500000000000004"/>
    <s v="ŠK Pionierska"/>
    <n v="3.1500000000000004"/>
    <s v="Tužinčin, Lukáš"/>
    <m/>
  </r>
  <r>
    <d v="2025-09-28T00:00:00"/>
    <s v="JT"/>
    <x v="16"/>
    <s v="Slovenské Juniorské turnaje"/>
    <n v="2"/>
    <n v="7"/>
    <n v="7"/>
    <m/>
    <n v="1.05"/>
    <n v="1"/>
    <n v="2.1"/>
    <s v="ŠK Pionierska"/>
    <n v="2.1"/>
    <s v="Tužinčin, Lukáš"/>
    <m/>
  </r>
  <r>
    <d v="2025-09-28T00:00:00"/>
    <s v="JT"/>
    <x v="17"/>
    <s v="Slovenské Juniorské turnaje"/>
    <n v="2"/>
    <n v="1"/>
    <n v="5"/>
    <n v="4"/>
    <n v="1.05"/>
    <n v="1.5"/>
    <n v="6.3000000000000007"/>
    <s v="ŠK Pionierska"/>
    <n v="9.4500000000000011"/>
    <s v="Kohlerová, Klára"/>
    <m/>
  </r>
  <r>
    <d v="2025-09-28T00:00:00"/>
    <s v="JT"/>
    <x v="18"/>
    <s v="Slovenské Juniorské turnaje"/>
    <n v="2"/>
    <n v="2"/>
    <n v="5"/>
    <n v="3"/>
    <n v="1.05"/>
    <n v="1.5"/>
    <n v="5.25"/>
    <s v="BALDI KE"/>
    <n v="7.875"/>
    <s v="Fecák, Tomáš"/>
    <m/>
  </r>
  <r>
    <d v="2025-09-28T00:00:00"/>
    <s v="JT"/>
    <x v="19"/>
    <s v="Slovenské Juniorské turnaje"/>
    <n v="2"/>
    <n v="3"/>
    <n v="5"/>
    <n v="2"/>
    <n v="1.05"/>
    <n v="1.5"/>
    <n v="4.2"/>
    <s v="BALDI KE"/>
    <n v="6.3000000000000007"/>
    <s v="Fecák, Tomáš"/>
    <m/>
  </r>
  <r>
    <d v="2025-09-28T00:00:00"/>
    <s v="JT"/>
    <x v="20"/>
    <s v="Slovenské Juniorské turnaje"/>
    <n v="2"/>
    <n v="4"/>
    <n v="5"/>
    <n v="1"/>
    <n v="1"/>
    <n v="1.5"/>
    <n v="3"/>
    <s v="IMET SK BA"/>
    <n v="4.5"/>
    <s v="CHÝBA"/>
    <m/>
  </r>
  <r>
    <d v="2025-09-28T00:00:00"/>
    <s v="JT"/>
    <x v="21"/>
    <s v="Slovenské Juniorské turnaje"/>
    <n v="2"/>
    <n v="5"/>
    <n v="5"/>
    <m/>
    <n v="1.05"/>
    <n v="1.5"/>
    <n v="2.1"/>
    <s v="ŠK Pionierska"/>
    <n v="3.1500000000000004"/>
    <s v="Ontong, Daniel"/>
    <m/>
  </r>
  <r>
    <d v="2025-09-27T00:00:00"/>
    <s v="T_A"/>
    <x v="2"/>
    <s v="Slovenské turnaje kat. A"/>
    <n v="3"/>
    <n v="7"/>
    <m/>
    <n v="1"/>
    <n v="1.2"/>
    <n v="2"/>
    <n v="4.8"/>
    <s v="ŠK Pionierska"/>
    <n v="9.6"/>
    <s v="Lorinčík, Dušan"/>
    <m/>
  </r>
  <r>
    <d v="2025-09-27T00:00:00"/>
    <s v="T_A"/>
    <x v="4"/>
    <s v="Slovenské turnaje kat. A"/>
    <n v="3"/>
    <n v="25"/>
    <m/>
    <m/>
    <n v="1"/>
    <n v="1.5"/>
    <n v="3"/>
    <s v="ŠK Pionierska"/>
    <n v="4.5"/>
    <s v="CHÝBA"/>
    <m/>
  </r>
  <r>
    <d v="2025-09-27T00:00:00"/>
    <s v="T_A"/>
    <x v="0"/>
    <s v="Slovenské turnaje kat. A"/>
    <n v="3"/>
    <n v="22"/>
    <m/>
    <m/>
    <n v="1.2"/>
    <n v="1.5"/>
    <n v="3.5999999999999996"/>
    <s v="IMET SK BA"/>
    <n v="5.3999999999999995"/>
    <s v="Tóth, Tomáš"/>
    <m/>
  </r>
  <r>
    <d v="2025-08-18T00:00:00"/>
    <s v="Sústredenie"/>
    <x v="5"/>
    <s v="Regionálne sústredenia"/>
    <n v="2"/>
    <m/>
    <m/>
    <m/>
    <n v="1.2"/>
    <n v="1"/>
    <n v="2.4"/>
    <s v="POHODA Trnava"/>
    <n v="2.4"/>
    <s v="Varga, Patrik"/>
    <m/>
  </r>
  <r>
    <d v="2025-08-18T00:00:00"/>
    <s v="Sústredenie"/>
    <x v="6"/>
    <s v="Regionálne sústredenia"/>
    <n v="2"/>
    <m/>
    <m/>
    <m/>
    <n v="1.2"/>
    <n v="1"/>
    <n v="2.4"/>
    <s v="POHODA Trnava"/>
    <n v="2.4"/>
    <s v="Varga, Patrik"/>
    <m/>
  </r>
  <r>
    <d v="2025-08-20T00:00:00"/>
    <s v="Sústredenie"/>
    <x v="5"/>
    <s v="Regionálne sústredenia"/>
    <n v="2"/>
    <m/>
    <m/>
    <m/>
    <n v="1.2"/>
    <n v="1"/>
    <n v="2.4"/>
    <s v="POHODA Trnava"/>
    <n v="2.4"/>
    <s v="Varga, Patrik"/>
    <m/>
  </r>
  <r>
    <d v="2025-08-20T00:00:00"/>
    <s v="Sústredenie"/>
    <x v="6"/>
    <s v="Regionálne sústredenia"/>
    <n v="2"/>
    <m/>
    <m/>
    <m/>
    <n v="1.2"/>
    <n v="1"/>
    <n v="2.4"/>
    <s v="POHODA Trnava"/>
    <n v="2.4"/>
    <s v="Varga, Patrik"/>
    <m/>
  </r>
  <r>
    <d v="2025-10-11T00:00:00"/>
    <s v="T_B"/>
    <x v="0"/>
    <s v="Slovenské turnaje kat. B"/>
    <n v="2"/>
    <n v="3"/>
    <m/>
    <n v="2"/>
    <n v="1.2"/>
    <n v="1.5"/>
    <n v="4.8"/>
    <s v="IMET SK BA"/>
    <n v="7.1999999999999993"/>
    <s v="Tóth, Tomáš"/>
    <m/>
  </r>
  <r>
    <d v="2025-10-18T00:00:00"/>
    <s v="Liga"/>
    <x v="0"/>
    <s v="Slovenské turnaje kat. A"/>
    <n v="3"/>
    <m/>
    <m/>
    <m/>
    <n v="1.2"/>
    <n v="1.5"/>
    <n v="3.5999999999999996"/>
    <s v="IMET SK BA"/>
    <n v="5.3999999999999995"/>
    <s v="Tóth, Tomáš"/>
    <m/>
  </r>
  <r>
    <d v="2025-10-18T00:00:00"/>
    <s v="Liga"/>
    <x v="2"/>
    <s v="Slovenské turnaje kat. A"/>
    <n v="3"/>
    <m/>
    <m/>
    <m/>
    <n v="1.2"/>
    <n v="2"/>
    <n v="3.5999999999999996"/>
    <s v="ŠK Pionierska"/>
    <n v="7.1999999999999993"/>
    <s v="Lorinčík, Dušan"/>
    <m/>
  </r>
  <r>
    <d v="2025-10-18T00:00:00"/>
    <s v="Liga"/>
    <x v="4"/>
    <s v="Slovenské turnaje kat. A"/>
    <n v="3"/>
    <m/>
    <m/>
    <m/>
    <n v="1"/>
    <n v="1.5"/>
    <n v="3"/>
    <s v="ŠK Pionierska"/>
    <n v="4.5"/>
    <s v="CHÝBA"/>
    <m/>
  </r>
  <r>
    <d v="2025-10-18T00:00:00"/>
    <s v="JT"/>
    <x v="1"/>
    <s v="Regio"/>
    <n v="4"/>
    <n v="1"/>
    <m/>
    <n v="16"/>
    <n v="1.1499999999999999"/>
    <n v="1.5"/>
    <n v="23"/>
    <s v="IMET SK BA"/>
    <n v="34.5"/>
    <s v="Tóth, Tomáš"/>
    <m/>
  </r>
  <r>
    <d v="2025-10-18T00:00:00"/>
    <s v="JT"/>
    <x v="5"/>
    <s v="Regio"/>
    <n v="4"/>
    <n v="1"/>
    <m/>
    <n v="16"/>
    <n v="1.2"/>
    <n v="1"/>
    <n v="24"/>
    <s v="POHODA Trnava"/>
    <n v="24"/>
    <s v="Varga, Patrik"/>
    <m/>
  </r>
  <r>
    <d v="2025-10-18T00:00:00"/>
    <s v="JT"/>
    <x v="6"/>
    <s v="Regio"/>
    <n v="4"/>
    <n v="9"/>
    <m/>
    <m/>
    <n v="1.2"/>
    <n v="1"/>
    <n v="4.8"/>
    <s v="POHODA Trnava"/>
    <n v="4.8"/>
    <s v="Varga, Patrik"/>
    <m/>
  </r>
  <r>
    <d v="2025-10-25T00:00:00"/>
    <s v="T_A"/>
    <x v="2"/>
    <s v="Slovenské turnaje kat. A"/>
    <n v="3"/>
    <n v="4"/>
    <m/>
    <n v="1"/>
    <n v="1.2"/>
    <n v="2"/>
    <n v="4.8"/>
    <s v="ŠK Pionierska"/>
    <n v="9.6"/>
    <s v="Lorinčík, Dušan"/>
    <m/>
  </r>
  <r>
    <d v="2025-10-25T00:00:00"/>
    <s v="T_A"/>
    <x v="0"/>
    <s v="Slovenské turnaje kat. A"/>
    <n v="3"/>
    <n v="11"/>
    <m/>
    <m/>
    <n v="1.2"/>
    <n v="1.5"/>
    <n v="3.5999999999999996"/>
    <s v="IMET SK BA"/>
    <n v="5.3999999999999995"/>
    <s v="Tóth, Tomáš"/>
    <m/>
  </r>
  <r>
    <d v="2025-10-26T00:00:00"/>
    <s v="JT"/>
    <x v="17"/>
    <s v="Slovenské Juniorské turnaje"/>
    <n v="2"/>
    <n v="1"/>
    <n v="9"/>
    <n v="8"/>
    <n v="1.05"/>
    <n v="1.5"/>
    <n v="10.5"/>
    <s v="ŠK Pionierska"/>
    <n v="15.75"/>
    <s v="Kohlerová, Klára"/>
    <m/>
  </r>
  <r>
    <d v="2025-10-26T00:00:00"/>
    <s v="JT"/>
    <x v="22"/>
    <s v="Slovenské Juniorské turnaje"/>
    <n v="2"/>
    <n v="2"/>
    <n v="9"/>
    <n v="7"/>
    <n v="1.05"/>
    <n v="1.5"/>
    <n v="9.4500000000000011"/>
    <s v="BALDI KE"/>
    <n v="14.175000000000001"/>
    <s v="Koctur, Tomáš"/>
    <m/>
  </r>
  <r>
    <d v="2025-10-26T00:00:00"/>
    <s v="JT"/>
    <x v="18"/>
    <s v="Slovenské Juniorské turnaje"/>
    <n v="2"/>
    <n v="3"/>
    <n v="9"/>
    <n v="6"/>
    <n v="1.05"/>
    <n v="1.5"/>
    <n v="8.4"/>
    <s v="BALDI KE"/>
    <n v="12.600000000000001"/>
    <s v="Fecák, Tomáš"/>
    <m/>
  </r>
  <r>
    <d v="2025-10-26T00:00:00"/>
    <s v="JT"/>
    <x v="19"/>
    <s v="Slovenské Juniorské turnaje"/>
    <n v="2"/>
    <n v="4"/>
    <n v="9"/>
    <n v="5"/>
    <n v="1.05"/>
    <n v="1.5"/>
    <n v="7.3500000000000005"/>
    <s v="BALDI KE"/>
    <n v="11.025"/>
    <s v="Fecák, Tomáš"/>
    <m/>
  </r>
  <r>
    <d v="2025-10-26T00:00:00"/>
    <s v="JT"/>
    <x v="23"/>
    <s v="Slovenské Juniorské turnaje"/>
    <n v="2"/>
    <n v="5"/>
    <n v="9"/>
    <n v="4"/>
    <n v="1.05"/>
    <n v="1"/>
    <n v="6.3000000000000007"/>
    <s v="ŠK Pionierska"/>
    <n v="6.3000000000000007"/>
    <s v="Tužinčin, Lukáš"/>
    <m/>
  </r>
  <r>
    <d v="2025-10-26T00:00:00"/>
    <s v="JT"/>
    <x v="24"/>
    <s v="Slovenské Juniorské turnaje"/>
    <n v="2"/>
    <n v="6"/>
    <n v="9"/>
    <n v="3"/>
    <n v="1.05"/>
    <n v="1.5"/>
    <n v="5.25"/>
    <s v="BALDI KE"/>
    <n v="7.875"/>
    <s v="Kuchárik, Tomáš"/>
    <m/>
  </r>
  <r>
    <d v="2025-10-26T00:00:00"/>
    <s v="JT"/>
    <x v="25"/>
    <s v="Slovenské Juniorské turnaje"/>
    <n v="2"/>
    <n v="7"/>
    <n v="9"/>
    <n v="2"/>
    <n v="1"/>
    <n v="1.5"/>
    <n v="4"/>
    <s v="BALDI KE"/>
    <n v="6"/>
    <s v="CHÝBA"/>
    <m/>
  </r>
  <r>
    <d v="2025-10-26T00:00:00"/>
    <s v="JT"/>
    <x v="26"/>
    <s v="Slovenské Juniorské turnaje"/>
    <n v="2"/>
    <n v="8"/>
    <n v="9"/>
    <n v="1"/>
    <n v="1.05"/>
    <n v="1.5"/>
    <n v="3.1500000000000004"/>
    <s v="BALDI KE"/>
    <n v="4.7250000000000005"/>
    <s v="Fecák, Tomáš"/>
    <m/>
  </r>
  <r>
    <d v="2025-10-26T00:00:00"/>
    <s v="JT"/>
    <x v="27"/>
    <s v="Slovenské Juniorské turnaje"/>
    <n v="2"/>
    <n v="9"/>
    <n v="9"/>
    <m/>
    <n v="1"/>
    <n v="1.5"/>
    <n v="2"/>
    <s v="BALDI KE"/>
    <n v="3"/>
    <s v="CHÝBA"/>
    <m/>
  </r>
  <r>
    <d v="2025-10-26T00:00:00"/>
    <s v="JT"/>
    <x v="28"/>
    <s v="Slovenské Juniorské turnaje"/>
    <n v="2"/>
    <n v="1"/>
    <n v="11"/>
    <n v="10"/>
    <n v="1.05"/>
    <n v="1.5"/>
    <n v="12.600000000000001"/>
    <s v="BALDI KE"/>
    <n v="18.900000000000002"/>
    <s v="Koctur, Tomáš"/>
    <m/>
  </r>
  <r>
    <d v="2025-10-26T00:00:00"/>
    <s v="JT"/>
    <x v="1"/>
    <s v="Slovenské Juniorské turnaje"/>
    <n v="2"/>
    <n v="2"/>
    <n v="11"/>
    <n v="9"/>
    <n v="1.1499999999999999"/>
    <n v="1.5"/>
    <n v="12.649999999999999"/>
    <s v="IMET SK BA"/>
    <n v="18.974999999999998"/>
    <s v="Tóth, Tomáš"/>
    <m/>
  </r>
  <r>
    <d v="2025-10-26T00:00:00"/>
    <s v="JT"/>
    <x v="29"/>
    <s v="Slovenské Juniorské turnaje"/>
    <n v="2"/>
    <n v="3"/>
    <n v="11"/>
    <n v="8"/>
    <n v="1.05"/>
    <n v="1.5"/>
    <n v="10.5"/>
    <s v="BALDI KE"/>
    <n v="15.75"/>
    <s v="Koctur, Tomáš"/>
    <m/>
  </r>
  <r>
    <d v="2025-10-26T00:00:00"/>
    <s v="JT"/>
    <x v="30"/>
    <s v="Slovenské Juniorské turnaje"/>
    <n v="2"/>
    <n v="4"/>
    <n v="11"/>
    <n v="7"/>
    <n v="1.05"/>
    <n v="1.5"/>
    <n v="9.4500000000000011"/>
    <s v="BALDI KE"/>
    <n v="14.175000000000001"/>
    <s v="Koctur, Tomáš"/>
    <m/>
  </r>
  <r>
    <d v="2025-10-26T00:00:00"/>
    <s v="JT"/>
    <x v="31"/>
    <s v="Slovenské Juniorské turnaje"/>
    <n v="2"/>
    <n v="5"/>
    <n v="11"/>
    <n v="6"/>
    <n v="1.05"/>
    <e v="#N/A"/>
    <n v="8.4"/>
    <s v="IMET SK BA"/>
    <e v="#N/A"/>
    <s v="CZ"/>
    <m/>
  </r>
  <r>
    <d v="2025-10-26T00:00:00"/>
    <s v="JT"/>
    <x v="32"/>
    <s v="Slovenské Juniorské turnaje"/>
    <n v="2"/>
    <n v="6"/>
    <n v="11"/>
    <n v="5"/>
    <n v="1.05"/>
    <n v="1.5"/>
    <n v="7.3500000000000005"/>
    <s v="BALDI KE"/>
    <n v="11.025"/>
    <s v="Koctur, Tomáš"/>
    <m/>
  </r>
  <r>
    <d v="2025-10-26T00:00:00"/>
    <s v="JT"/>
    <x v="10"/>
    <s v="Slovenské Juniorské turnaje"/>
    <n v="2"/>
    <n v="7"/>
    <n v="11"/>
    <n v="4"/>
    <n v="1.05"/>
    <n v="1.5"/>
    <n v="6.3000000000000007"/>
    <s v="BALDI KE"/>
    <n v="9.4500000000000011"/>
    <s v="Kuchárik, Tomáš"/>
    <m/>
  </r>
  <r>
    <d v="2025-10-26T00:00:00"/>
    <s v="JT"/>
    <x v="13"/>
    <s v="Slovenské Juniorské turnaje"/>
    <n v="2"/>
    <n v="8"/>
    <n v="11"/>
    <n v="3"/>
    <n v="1.05"/>
    <n v="1.5"/>
    <n v="5.25"/>
    <s v="BALDI KE"/>
    <n v="7.875"/>
    <s v="Fecák, Tomáš"/>
    <m/>
  </r>
  <r>
    <d v="2025-10-26T00:00:00"/>
    <s v="JT"/>
    <x v="12"/>
    <s v="Slovenské Juniorské turnaje"/>
    <n v="2"/>
    <n v="9"/>
    <n v="11"/>
    <n v="2"/>
    <n v="1.05"/>
    <n v="1.5"/>
    <n v="4.2"/>
    <s v="BALDI KE"/>
    <n v="6.3000000000000007"/>
    <s v="Fecák, Tomáš"/>
    <m/>
  </r>
  <r>
    <d v="2025-10-26T00:00:00"/>
    <s v="JT"/>
    <x v="8"/>
    <s v="Slovenské Juniorské turnaje"/>
    <n v="2"/>
    <n v="10"/>
    <n v="11"/>
    <n v="1"/>
    <n v="1.05"/>
    <n v="1.5"/>
    <n v="3.1500000000000004"/>
    <s v="BALDI KE"/>
    <n v="4.7250000000000005"/>
    <s v="Kuchárik, Tomáš"/>
    <m/>
  </r>
  <r>
    <d v="2025-10-26T00:00:00"/>
    <s v="JT"/>
    <x v="11"/>
    <s v="Slovenské Juniorské turnaje"/>
    <n v="2"/>
    <n v="11"/>
    <n v="11"/>
    <m/>
    <n v="1.05"/>
    <n v="1.5"/>
    <n v="2.1"/>
    <s v="BALDI KE"/>
    <n v="3.1500000000000004"/>
    <s v="Kuchárik, Tomáš"/>
    <m/>
  </r>
  <r>
    <d v="2025-10-10T00:00:00"/>
    <s v="ESF"/>
    <x v="2"/>
    <s v="ESF"/>
    <n v="8"/>
    <n v="16"/>
    <m/>
    <m/>
    <n v="1.2"/>
    <n v="2"/>
    <n v="9.6"/>
    <s v="ŠK Pionierska"/>
    <n v="19.2"/>
    <s v="Lorinčík, Dušan"/>
    <m/>
  </r>
  <r>
    <d v="2025-10-10T00:00:00"/>
    <s v="ESF"/>
    <x v="5"/>
    <s v="ESF"/>
    <n v="8"/>
    <n v="21"/>
    <m/>
    <m/>
    <n v="1.2"/>
    <n v="1"/>
    <n v="9.6"/>
    <s v="POHODA Trnava"/>
    <n v="9.6"/>
    <s v="Varga, Patrik"/>
    <m/>
  </r>
  <r>
    <d v="2025-10-10T00:00:00"/>
    <s v="ESF"/>
    <x v="6"/>
    <s v="ESF"/>
    <n v="8"/>
    <n v="8"/>
    <m/>
    <n v="6"/>
    <n v="1.2"/>
    <n v="1"/>
    <n v="16.8"/>
    <s v="POHODA Trnava"/>
    <n v="16.8"/>
    <s v="Varga, Patrik"/>
    <m/>
  </r>
  <r>
    <d v="2025-11-01T00:00:00"/>
    <s v="JT"/>
    <x v="6"/>
    <s v="Regio"/>
    <n v="4"/>
    <n v="4"/>
    <m/>
    <n v="2"/>
    <n v="1.2"/>
    <n v="1"/>
    <n v="7.1999999999999993"/>
    <s v="POHODA Trnava"/>
    <n v="7.1999999999999993"/>
    <s v="Varga, Patrik"/>
    <m/>
  </r>
  <r>
    <d v="2025-11-01T00:00:00"/>
    <s v="JT"/>
    <x v="5"/>
    <s v="Regio"/>
    <n v="4"/>
    <n v="1"/>
    <m/>
    <n v="16"/>
    <n v="1.2"/>
    <n v="1"/>
    <n v="24"/>
    <s v="POHODA Trnava"/>
    <n v="24"/>
    <s v="Varga, Patrik"/>
    <m/>
  </r>
  <r>
    <d v="2025-11-01T00:00:00"/>
    <s v="JT"/>
    <x v="12"/>
    <s v="Regio"/>
    <n v="4"/>
    <n v="8"/>
    <m/>
    <n v="2"/>
    <n v="1.05"/>
    <n v="1.5"/>
    <n v="6.3000000000000007"/>
    <s v="BALDI KE"/>
    <n v="9.4500000000000011"/>
    <s v="Fecák, Tomáš"/>
    <m/>
  </r>
  <r>
    <d v="2025-11-01T00:00:00"/>
    <s v="JT"/>
    <x v="30"/>
    <s v="Regio"/>
    <n v="4"/>
    <n v="5"/>
    <m/>
    <n v="2"/>
    <n v="1.05"/>
    <n v="1.5"/>
    <n v="6.3000000000000007"/>
    <s v="BALDI KE"/>
    <n v="9.4500000000000011"/>
    <s v="Koctur, Tomáš"/>
    <m/>
  </r>
  <r>
    <d v="2025-11-01T00:00:00"/>
    <s v="JT"/>
    <x v="28"/>
    <s v="Regio"/>
    <n v="4"/>
    <n v="3"/>
    <m/>
    <n v="6"/>
    <n v="1.05"/>
    <n v="1.5"/>
    <n v="10.5"/>
    <s v="BALDI KE"/>
    <n v="15.75"/>
    <s v="Koctur, Tomáš"/>
    <m/>
  </r>
  <r>
    <d v="2025-11-01T00:00:00"/>
    <s v="JT"/>
    <x v="32"/>
    <s v="Regio"/>
    <n v="4"/>
    <n v="5"/>
    <m/>
    <n v="2"/>
    <n v="1.05"/>
    <n v="1.5"/>
    <n v="6.3000000000000007"/>
    <s v="BALDI KE"/>
    <n v="9.4500000000000011"/>
    <s v="Koctur, Tomáš"/>
    <m/>
  </r>
  <r>
    <d v="2025-11-01T00:00:00"/>
    <s v="JT"/>
    <x v="29"/>
    <s v="Regio"/>
    <n v="4"/>
    <n v="4"/>
    <m/>
    <n v="2"/>
    <n v="1.05"/>
    <n v="1.5"/>
    <n v="6.3000000000000007"/>
    <s v="BALDI KE"/>
    <n v="9.4500000000000011"/>
    <s v="Koctur, Tomáš"/>
    <m/>
  </r>
  <r>
    <d v="2025-11-01T00:00:00"/>
    <s v="JT"/>
    <x v="22"/>
    <s v="Regio"/>
    <n v="4"/>
    <n v="8"/>
    <m/>
    <n v="2"/>
    <n v="1.05"/>
    <n v="1.5"/>
    <n v="6.3000000000000007"/>
    <s v="BALDI KE"/>
    <n v="9.4500000000000011"/>
    <s v="Koctur, Tomáš"/>
    <m/>
  </r>
  <r>
    <d v="2025-11-01T00:00:00"/>
    <s v="JT"/>
    <x v="8"/>
    <s v="Regio"/>
    <n v="4"/>
    <n v="9"/>
    <m/>
    <m/>
    <n v="1.05"/>
    <n v="1.5"/>
    <n v="4.2"/>
    <s v="BALDI KE"/>
    <n v="6.3000000000000007"/>
    <s v="Kuchárik, Tomáš"/>
    <m/>
  </r>
  <r>
    <d v="2025-11-01T00:00:00"/>
    <s v="JT"/>
    <x v="7"/>
    <s v="Regio"/>
    <n v="4"/>
    <n v="7"/>
    <m/>
    <n v="2"/>
    <n v="1.05"/>
    <n v="1.5"/>
    <n v="6.3000000000000007"/>
    <s v="BALDI KE"/>
    <n v="9.4500000000000011"/>
    <s v="Fecák, Tomáš"/>
    <m/>
  </r>
  <r>
    <d v="2025-11-01T00:00:00"/>
    <s v="JT"/>
    <x v="11"/>
    <s v="Regio"/>
    <n v="4"/>
    <n v="11"/>
    <m/>
    <m/>
    <n v="1.05"/>
    <n v="1.5"/>
    <n v="4.2"/>
    <s v="BALDI KE"/>
    <n v="6.3000000000000007"/>
    <s v="Kuchárik, Tomáš"/>
    <m/>
  </r>
  <r>
    <d v="2025-11-01T00:00:00"/>
    <s v="JT"/>
    <x v="10"/>
    <s v="Regio"/>
    <n v="4"/>
    <n v="9"/>
    <m/>
    <m/>
    <n v="1.05"/>
    <n v="1.5"/>
    <n v="4.2"/>
    <s v="BALDI KE"/>
    <n v="6.3000000000000007"/>
    <s v="Kuchárik, Tomáš"/>
    <m/>
  </r>
  <r>
    <d v="2025-11-06T00:00:00"/>
    <s v="ESF"/>
    <x v="5"/>
    <s v="ESF"/>
    <n v="8"/>
    <n v="8"/>
    <m/>
    <n v="6"/>
    <n v="1.2"/>
    <n v="1"/>
    <n v="16.8"/>
    <s v="POHODA Trnava"/>
    <n v="16.8"/>
    <s v="Varga, Patrik"/>
    <m/>
  </r>
  <r>
    <d v="2025-11-06T00:00:00"/>
    <s v="ESF"/>
    <x v="6"/>
    <s v="ESF"/>
    <n v="8"/>
    <n v="34"/>
    <m/>
    <m/>
    <n v="1.2"/>
    <n v="1"/>
    <n v="9.6"/>
    <s v="POHODA Trnava"/>
    <n v="9.6"/>
    <s v="Varga, Patrik"/>
    <m/>
  </r>
  <r>
    <d v="2025-11-06T00:00:00"/>
    <s v="ESF"/>
    <x v="1"/>
    <s v="ESF"/>
    <n v="8"/>
    <n v="10"/>
    <m/>
    <m/>
    <n v="1.1499999999999999"/>
    <n v="1.5"/>
    <n v="9.1999999999999993"/>
    <s v="IMET SK BA"/>
    <n v="13.799999999999999"/>
    <s v="Tóth, Tomáš"/>
    <m/>
  </r>
  <r>
    <d v="2025-11-06T00:00:00"/>
    <s v="ESF"/>
    <x v="0"/>
    <s v="ESF"/>
    <n v="8"/>
    <n v="20"/>
    <m/>
    <m/>
    <n v="1.2"/>
    <n v="1.5"/>
    <n v="9.6"/>
    <s v="IMET SK BA"/>
    <n v="14.399999999999999"/>
    <s v="Tóth, Tomáš"/>
    <m/>
  </r>
  <r>
    <d v="2025-11-06T00:00:00"/>
    <s v="ESF"/>
    <x v="2"/>
    <s v="ESF"/>
    <n v="8"/>
    <n v="12"/>
    <m/>
    <m/>
    <n v="1.2"/>
    <n v="2"/>
    <n v="9.6"/>
    <s v="ŠK Pionierska"/>
    <n v="19.2"/>
    <s v="Lorinčík, Dušan"/>
    <m/>
  </r>
  <r>
    <d v="2025-11-28T00:00:00"/>
    <s v="JT"/>
    <x v="22"/>
    <s v="Regio"/>
    <n v="4"/>
    <n v="17"/>
    <m/>
    <m/>
    <n v="1.05"/>
    <n v="1.5"/>
    <n v="4.2"/>
    <s v="BALDI KE"/>
    <n v="6.3000000000000007"/>
    <s v="Koctur, Tomáš"/>
    <m/>
  </r>
  <r>
    <d v="2025-11-28T00:00:00"/>
    <s v="JT"/>
    <x v="30"/>
    <s v="Regio"/>
    <n v="4"/>
    <n v="9"/>
    <m/>
    <m/>
    <n v="1.05"/>
    <n v="1.5"/>
    <n v="4.2"/>
    <s v="BALDI KE"/>
    <n v="6.3000000000000007"/>
    <s v="Koctur, Tomáš"/>
    <m/>
  </r>
  <r>
    <d v="2025-11-28T00:00:00"/>
    <s v="JT"/>
    <x v="28"/>
    <s v="Regio"/>
    <n v="4"/>
    <n v="14"/>
    <m/>
    <m/>
    <n v="1.05"/>
    <n v="1.5"/>
    <n v="4.2"/>
    <s v="BALDI KE"/>
    <n v="6.3000000000000007"/>
    <s v="Koctur, Tomáš"/>
    <m/>
  </r>
  <r>
    <d v="2025-11-29T00:00:00"/>
    <s v="T_A"/>
    <x v="2"/>
    <s v="Regio"/>
    <n v="4"/>
    <m/>
    <m/>
    <m/>
    <n v="1.2"/>
    <n v="2"/>
    <n v="4.8"/>
    <s v="ŠK Pionierska"/>
    <n v="9.6"/>
    <s v="Lorinčík, Dušan"/>
    <m/>
  </r>
  <r>
    <d v="2025-11-29T00:00:00"/>
    <s v="T_A"/>
    <x v="4"/>
    <s v="Slovenské turnaje kat. A"/>
    <n v="3"/>
    <n v="25"/>
    <m/>
    <m/>
    <n v="1"/>
    <n v="1.5"/>
    <n v="3"/>
    <s v="ŠK Pionierska"/>
    <n v="4.5"/>
    <s v="CHÝBA"/>
    <m/>
  </r>
  <r>
    <d v="2025-11-22T00:00:00"/>
    <s v="Liga"/>
    <x v="0"/>
    <s v="Slovenské turnaje kat. A"/>
    <n v="3"/>
    <m/>
    <m/>
    <m/>
    <n v="1.2"/>
    <n v="1.5"/>
    <n v="3.5999999999999996"/>
    <s v="IMET SK BA"/>
    <n v="5.3999999999999995"/>
    <s v="Tóth, Tomáš"/>
    <m/>
  </r>
  <r>
    <d v="2025-11-30T00:00:00"/>
    <s v="JT"/>
    <x v="22"/>
    <s v="Slovenské Juniorské turnaje"/>
    <n v="2"/>
    <n v="1"/>
    <n v="4"/>
    <n v="3"/>
    <n v="1.05"/>
    <n v="1.5"/>
    <n v="5.25"/>
    <s v="BALDI KE"/>
    <n v="7.875"/>
    <s v="Koctur, Tomáš"/>
    <m/>
  </r>
  <r>
    <d v="2025-11-30T00:00:00"/>
    <s v="JT"/>
    <x v="23"/>
    <s v="Slovenské Juniorské turnaje"/>
    <n v="2"/>
    <n v="2"/>
    <n v="4"/>
    <n v="2"/>
    <n v="1.05"/>
    <n v="1"/>
    <n v="4.2"/>
    <s v="ŠK Pionierska"/>
    <n v="4.2"/>
    <s v="Tužinčin, Lukáš"/>
    <m/>
  </r>
  <r>
    <d v="2025-11-30T00:00:00"/>
    <s v="JT"/>
    <x v="33"/>
    <s v="Slovenské Juniorské turnaje"/>
    <n v="2"/>
    <n v="3"/>
    <n v="4"/>
    <n v="1"/>
    <n v="1.05"/>
    <n v="1.5"/>
    <n v="3.1500000000000004"/>
    <s v="ŠK Pionierska"/>
    <n v="4.7250000000000005"/>
    <s v="Hrúziková, Linda"/>
    <m/>
  </r>
  <r>
    <d v="2025-11-30T00:00:00"/>
    <s v="JT"/>
    <x v="34"/>
    <s v="Slovenské Juniorské turnaje"/>
    <n v="2"/>
    <n v="4"/>
    <n v="4"/>
    <m/>
    <n v="1"/>
    <n v="1.5"/>
    <n v="2"/>
    <s v="ŠK Pionierska"/>
    <n v="3"/>
    <s v="Hrúziková, Linda"/>
    <m/>
  </r>
  <r>
    <d v="2025-11-30T00:00:00"/>
    <s v="JT"/>
    <x v="30"/>
    <s v="Slovenské Juniorské turnaje"/>
    <n v="2"/>
    <n v="1"/>
    <n v="5"/>
    <n v="4"/>
    <n v="1.05"/>
    <n v="1.5"/>
    <n v="6.3000000000000007"/>
    <s v="BALDI KE"/>
    <n v="9.4500000000000011"/>
    <s v="Koctur, Tomáš"/>
    <m/>
  </r>
  <r>
    <d v="2025-11-30T00:00:00"/>
    <s v="JT"/>
    <x v="3"/>
    <s v="Slovenské Juniorské turnaje"/>
    <n v="2"/>
    <n v="2"/>
    <n v="5"/>
    <n v="3"/>
    <n v="1.05"/>
    <n v="1"/>
    <n v="5.25"/>
    <s v="POHODA Trnava"/>
    <n v="5.25"/>
    <s v="Varga, Patrik"/>
    <m/>
  </r>
  <r>
    <d v="2025-11-30T00:00:00"/>
    <s v="JT"/>
    <x v="35"/>
    <s v="Slovenské Juniorské turnaje"/>
    <n v="2"/>
    <n v="3"/>
    <n v="5"/>
    <n v="2"/>
    <n v="1.05"/>
    <n v="1.5"/>
    <n v="4.2"/>
    <s v="Bez KLUBU"/>
    <n v="6.3000000000000007"/>
    <s v="Kohlerová, Klára"/>
    <m/>
  </r>
  <r>
    <d v="2025-11-30T00:00:00"/>
    <s v="JT"/>
    <x v="36"/>
    <s v="Slovenské Juniorské turnaje"/>
    <n v="2"/>
    <n v="4"/>
    <n v="5"/>
    <n v="1"/>
    <n v="1.05"/>
    <n v="1"/>
    <n v="3.1500000000000004"/>
    <s v="POHODA Trnava"/>
    <n v="3.1500000000000004"/>
    <s v="Varga, Patrik"/>
    <m/>
  </r>
  <r>
    <d v="2025-11-30T00:00:00"/>
    <s v="JT"/>
    <x v="37"/>
    <s v="Slovenské Juniorské turnaje"/>
    <n v="2"/>
    <n v="5"/>
    <n v="5"/>
    <m/>
    <n v="1"/>
    <n v="1.5"/>
    <n v="2"/>
    <s v="IMET SK BA"/>
    <n v="3"/>
    <s v="Tóth, Tomáš"/>
    <m/>
  </r>
  <r>
    <d v="2025-11-30T00:00:00"/>
    <s v="JT"/>
    <x v="17"/>
    <s v="Slovenské Juniorské turnaje"/>
    <n v="2"/>
    <n v="1"/>
    <n v="4"/>
    <n v="3"/>
    <n v="1.05"/>
    <n v="1.5"/>
    <n v="5.25"/>
    <s v="ŠK Pionierska"/>
    <n v="7.875"/>
    <s v="Kohlerová, Klára"/>
    <m/>
  </r>
  <r>
    <d v="2025-11-30T00:00:00"/>
    <s v="JT"/>
    <x v="38"/>
    <s v="Slovenské Juniorské turnaje"/>
    <n v="2"/>
    <n v="2"/>
    <n v="4"/>
    <n v="2"/>
    <n v="1.1000000000000001"/>
    <n v="1.5"/>
    <n v="4.4000000000000004"/>
    <s v="ŠK Pionierska"/>
    <n v="6.6000000000000005"/>
    <s v="Kohlerová, Klára"/>
    <m/>
  </r>
  <r>
    <d v="2025-11-30T00:00:00"/>
    <s v="JT"/>
    <x v="20"/>
    <s v="Slovenské Juniorské turnaje"/>
    <n v="2"/>
    <n v="3"/>
    <n v="4"/>
    <n v="1"/>
    <n v="1"/>
    <n v="1.5"/>
    <n v="3"/>
    <s v="IMET SK BA"/>
    <n v="4.5"/>
    <s v="CHÝBA"/>
    <m/>
  </r>
  <r>
    <d v="2025-11-30T00:00:00"/>
    <s v="JT"/>
    <x v="39"/>
    <s v="Slovenské Juniorské turnaje"/>
    <n v="2"/>
    <n v="4"/>
    <n v="4"/>
    <m/>
    <n v="1.05"/>
    <n v="1.5"/>
    <n v="2.1"/>
    <s v="IMET SK BA"/>
    <n v="3.1500000000000004"/>
    <s v="Tóth, Tomáš"/>
    <m/>
  </r>
  <r>
    <d v="2025-11-30T00:00:00"/>
    <s v="JT"/>
    <x v="11"/>
    <s v="Slovenské Juniorské turnaje"/>
    <n v="2"/>
    <n v="1"/>
    <n v="7"/>
    <n v="6"/>
    <n v="1.05"/>
    <n v="1.5"/>
    <n v="8.4"/>
    <s v="BALDI KE"/>
    <n v="12.600000000000001"/>
    <s v="Kuchárik, Tomáš"/>
    <m/>
  </r>
  <r>
    <d v="2025-11-30T00:00:00"/>
    <s v="JT"/>
    <x v="8"/>
    <s v="Slovenské Juniorské turnaje"/>
    <n v="2"/>
    <n v="2"/>
    <n v="7"/>
    <n v="5"/>
    <n v="1.05"/>
    <n v="1.5"/>
    <n v="7.3500000000000005"/>
    <s v="BALDI KE"/>
    <n v="11.025"/>
    <s v="Kuchárik, Tomáš"/>
    <m/>
  </r>
  <r>
    <d v="2025-11-30T00:00:00"/>
    <s v="JT"/>
    <x v="9"/>
    <s v="Slovenské Juniorské turnaje"/>
    <n v="2"/>
    <n v="3"/>
    <n v="7"/>
    <n v="4"/>
    <n v="1"/>
    <n v="1.5"/>
    <n v="6"/>
    <s v="IMET SK BA"/>
    <n v="9"/>
    <s v="CHÝBA"/>
    <m/>
  </r>
  <r>
    <d v="2025-11-30T00:00:00"/>
    <s v="JT"/>
    <x v="17"/>
    <s v="Slovenské Juniorské turnaje"/>
    <n v="2"/>
    <n v="4"/>
    <n v="7"/>
    <n v="3"/>
    <n v="1.05"/>
    <n v="1.5"/>
    <n v="5.25"/>
    <s v="ŠK Pionierska"/>
    <n v="7.875"/>
    <s v="Kohlerová, Klára"/>
    <m/>
  </r>
  <r>
    <d v="2025-11-30T00:00:00"/>
    <s v="JT"/>
    <x v="38"/>
    <s v="Slovenské Juniorské turnaje"/>
    <n v="2"/>
    <n v="5"/>
    <n v="7"/>
    <n v="2"/>
    <n v="1.1000000000000001"/>
    <n v="1.5"/>
    <n v="4.4000000000000004"/>
    <s v="ŠK Pionierska"/>
    <n v="6.6000000000000005"/>
    <s v="Kohlerová, Klára"/>
    <m/>
  </r>
  <r>
    <d v="2025-11-30T00:00:00"/>
    <s v="JT"/>
    <x v="40"/>
    <s v="Slovenské Juniorské turnaje"/>
    <n v="2"/>
    <n v="6"/>
    <n v="7"/>
    <n v="1"/>
    <n v="1"/>
    <n v="1.5"/>
    <n v="3"/>
    <s v="IMET SK BA"/>
    <n v="4.5"/>
    <s v="Tóth, Tomáš"/>
    <m/>
  </r>
  <r>
    <d v="2025-11-30T00:00:00"/>
    <s v="JT"/>
    <x v="41"/>
    <s v="Slovenské Juniorské turnaje"/>
    <n v="2"/>
    <n v="7"/>
    <n v="7"/>
    <m/>
    <n v="1.05"/>
    <n v="1"/>
    <n v="2.1"/>
    <s v="ŠK Pionierska"/>
    <n v="2.1"/>
    <s v="Tužinčin, Lukáš"/>
    <m/>
  </r>
  <r>
    <d v="2025-11-30T00:00:00"/>
    <s v="JT"/>
    <x v="6"/>
    <s v="Slovenské Juniorské turnaje"/>
    <n v="2"/>
    <n v="1"/>
    <n v="5"/>
    <n v="4"/>
    <n v="1.2"/>
    <n v="1"/>
    <n v="7.1999999999999993"/>
    <s v="POHODA Trnava"/>
    <n v="7.1999999999999993"/>
    <s v="Varga, Patrik"/>
    <m/>
  </r>
  <r>
    <d v="2025-11-30T00:00:00"/>
    <s v="JT"/>
    <x v="5"/>
    <s v="Slovenské Juniorské turnaje"/>
    <n v="2"/>
    <n v="2"/>
    <n v="5"/>
    <n v="3"/>
    <n v="1.2"/>
    <n v="1"/>
    <n v="6"/>
    <s v="POHODA Trnava"/>
    <n v="6"/>
    <s v="Varga, Patrik"/>
    <m/>
  </r>
  <r>
    <d v="2025-11-30T00:00:00"/>
    <s v="JT"/>
    <x v="10"/>
    <s v="Slovenské Juniorské turnaje"/>
    <n v="2"/>
    <n v="3"/>
    <n v="5"/>
    <n v="2"/>
    <n v="1.05"/>
    <n v="1.5"/>
    <n v="4.2"/>
    <s v="BALDI KE"/>
    <n v="6.3000000000000007"/>
    <s v="Kuchárik, Tomáš"/>
    <m/>
  </r>
  <r>
    <d v="2025-11-30T00:00:00"/>
    <s v="JT"/>
    <x v="42"/>
    <s v="Slovenské Juniorské turnaje"/>
    <n v="2"/>
    <n v="4"/>
    <n v="5"/>
    <n v="1"/>
    <n v="1"/>
    <n v="1.5"/>
    <n v="3"/>
    <s v="IMET SK BA"/>
    <n v="4.5"/>
    <s v="Tóth, Tomáš"/>
    <m/>
  </r>
  <r>
    <d v="2025-11-30T00:00:00"/>
    <s v="JT"/>
    <x v="43"/>
    <s v="Slovenské Juniorské turnaje"/>
    <n v="2"/>
    <n v="5"/>
    <n v="5"/>
    <m/>
    <n v="1.05"/>
    <n v="1.5"/>
    <n v="2.1"/>
    <s v="IMET SK BA"/>
    <n v="3.1500000000000004"/>
    <s v="Tóth, Tomáš"/>
    <m/>
  </r>
  <r>
    <d v="2025-12-06T00:00:00"/>
    <s v="T_B"/>
    <x v="2"/>
    <s v="Slovenské turnaje kat. B"/>
    <n v="2"/>
    <n v="1"/>
    <m/>
    <n v="5"/>
    <n v="1.2"/>
    <n v="2"/>
    <n v="8.4"/>
    <s v="ŠK Pionierska"/>
    <n v="16.8"/>
    <s v="Lorinčík, Dušan"/>
    <m/>
  </r>
  <r>
    <d v="2025-12-06T00:00:00"/>
    <s v="T_B"/>
    <x v="4"/>
    <s v="Slovenské turnaje kat. B"/>
    <n v="2"/>
    <n v="5"/>
    <m/>
    <n v="1"/>
    <n v="1"/>
    <n v="1.5"/>
    <n v="3"/>
    <s v="ŠK Pionierska"/>
    <n v="4.5"/>
    <s v="CHÝBA"/>
    <m/>
  </r>
  <r>
    <d v="2025-12-14T00:00:00"/>
    <s v="JT"/>
    <x v="22"/>
    <s v="Slovenské Juniorské turnaje"/>
    <n v="2"/>
    <n v="1"/>
    <n v="3"/>
    <n v="2"/>
    <n v="1.05"/>
    <n v="1.5"/>
    <n v="4.2"/>
    <s v="BALDI KE"/>
    <n v="6.3000000000000007"/>
    <s v="Koctur, Tomáš"/>
    <m/>
  </r>
  <r>
    <d v="2025-12-14T00:00:00"/>
    <s v="JT"/>
    <x v="15"/>
    <s v="Slovenské Juniorské turnaje"/>
    <n v="2"/>
    <n v="2"/>
    <n v="3"/>
    <n v="1"/>
    <n v="1.05"/>
    <n v="1"/>
    <n v="3.1500000000000004"/>
    <s v="ŠK Pionierska"/>
    <n v="3.1500000000000004"/>
    <s v="Tužinčin, Lukáš"/>
    <m/>
  </r>
  <r>
    <d v="2025-12-14T00:00:00"/>
    <s v="JT"/>
    <x v="23"/>
    <s v="Slovenské Juniorské turnaje"/>
    <n v="2"/>
    <n v="3"/>
    <n v="3"/>
    <m/>
    <n v="1.05"/>
    <n v="1"/>
    <n v="2.1"/>
    <s v="ŠK Pionierska"/>
    <n v="2.1"/>
    <s v="Tužinčin, Lukáš"/>
    <m/>
  </r>
  <r>
    <d v="2025-12-14T00:00:00"/>
    <s v="JT"/>
    <x v="19"/>
    <s v="Slovenské Juniorské turnaje"/>
    <n v="2"/>
    <n v="1"/>
    <n v="2"/>
    <n v="1"/>
    <n v="1.05"/>
    <n v="1.5"/>
    <n v="3.1500000000000004"/>
    <s v="BALDI KE"/>
    <n v="4.7250000000000005"/>
    <s v="Fecák, Tomáš"/>
    <m/>
  </r>
  <r>
    <d v="2025-12-14T00:00:00"/>
    <s v="JT"/>
    <x v="20"/>
    <s v="Slovenské Juniorské turnaje"/>
    <n v="2"/>
    <n v="2"/>
    <n v="2"/>
    <m/>
    <n v="1"/>
    <n v="1.5"/>
    <n v="2"/>
    <s v="IMET SK BA"/>
    <n v="3"/>
    <s v="CHÝBA"/>
    <m/>
  </r>
  <r>
    <d v="2025-12-14T00:00:00"/>
    <s v="JT"/>
    <x v="30"/>
    <s v="Slovenské Juniorské turnaje"/>
    <n v="2"/>
    <n v="1"/>
    <n v="5"/>
    <n v="4"/>
    <n v="1.05"/>
    <n v="1.5"/>
    <n v="6.3000000000000007"/>
    <s v="BALDI KE"/>
    <n v="9.4500000000000011"/>
    <s v="Koctur, Tomáš"/>
    <m/>
  </r>
  <r>
    <d v="2025-12-14T00:00:00"/>
    <s v="JT"/>
    <x v="1"/>
    <s v="Slovenské Juniorské turnaje"/>
    <n v="2"/>
    <n v="2"/>
    <n v="5"/>
    <n v="3"/>
    <n v="1.1499999999999999"/>
    <n v="1.5"/>
    <n v="5.75"/>
    <s v="IMET SK BA"/>
    <n v="8.625"/>
    <s v="Tóth, Tomáš"/>
    <m/>
  </r>
  <r>
    <d v="2025-12-14T00:00:00"/>
    <s v="JT"/>
    <x v="3"/>
    <s v="Slovenské Juniorské turnaje"/>
    <n v="2"/>
    <n v="3"/>
    <n v="5"/>
    <n v="2"/>
    <n v="1.05"/>
    <n v="1"/>
    <n v="4.2"/>
    <s v="POHODA Trnava"/>
    <n v="4.2"/>
    <s v="Varga, Patrik"/>
    <m/>
  </r>
  <r>
    <d v="2025-12-14T00:00:00"/>
    <s v="JT"/>
    <x v="29"/>
    <s v="Slovenské Juniorské turnaje"/>
    <n v="2"/>
    <n v="4"/>
    <n v="5"/>
    <n v="1"/>
    <n v="1.05"/>
    <n v="1.5"/>
    <n v="3.1500000000000004"/>
    <s v="BALDI KE"/>
    <n v="4.7250000000000005"/>
    <s v="Koctur, Tomáš"/>
    <m/>
  </r>
  <r>
    <d v="2025-12-14T00:00:00"/>
    <s v="JT"/>
    <x v="16"/>
    <s v="Slovenské Juniorské turnaje"/>
    <n v="2"/>
    <n v="5"/>
    <n v="5"/>
    <m/>
    <n v="1.05"/>
    <n v="1"/>
    <n v="2.1"/>
    <s v="ŠK Pionierska"/>
    <n v="2.1"/>
    <s v="Tužinčin, Lukáš"/>
    <m/>
  </r>
  <r>
    <d v="2025-12-14T00:00:00"/>
    <s v="JT"/>
    <x v="6"/>
    <s v="Slovenské Juniorské turnaje"/>
    <n v="2"/>
    <n v="1"/>
    <n v="6"/>
    <n v="5"/>
    <n v="1.2"/>
    <n v="1"/>
    <n v="8.4"/>
    <s v="POHODA Trnava"/>
    <n v="8.4"/>
    <s v="Varga, Patrik"/>
    <m/>
  </r>
  <r>
    <d v="2025-12-14T00:00:00"/>
    <s v="JT"/>
    <x v="5"/>
    <s v="Slovenské Juniorské turnaje"/>
    <n v="2"/>
    <n v="2"/>
    <n v="6"/>
    <n v="4"/>
    <n v="1.2"/>
    <n v="1"/>
    <n v="7.1999999999999993"/>
    <s v="POHODA Trnava"/>
    <n v="7.1999999999999993"/>
    <s v="Varga, Patrik"/>
    <m/>
  </r>
  <r>
    <d v="2025-12-14T00:00:00"/>
    <s v="JT"/>
    <x v="8"/>
    <s v="Slovenské Juniorské turnaje"/>
    <n v="2"/>
    <n v="3"/>
    <n v="6"/>
    <n v="3"/>
    <n v="1.05"/>
    <n v="1.5"/>
    <n v="5.25"/>
    <s v="BALDI KE"/>
    <n v="7.875"/>
    <s v="Kuchárik, Tomáš"/>
    <m/>
  </r>
  <r>
    <d v="2025-12-14T00:00:00"/>
    <s v="JT"/>
    <x v="11"/>
    <s v="Slovenské Juniorské turnaje"/>
    <n v="2"/>
    <n v="4"/>
    <n v="6"/>
    <n v="2"/>
    <n v="1.05"/>
    <n v="1.5"/>
    <n v="4.2"/>
    <s v="BALDI KE"/>
    <n v="6.3000000000000007"/>
    <s v="Kuchárik, Tomáš"/>
    <m/>
  </r>
  <r>
    <d v="2025-12-14T00:00:00"/>
    <s v="JT"/>
    <x v="43"/>
    <s v="Slovenské Juniorské turnaje"/>
    <n v="2"/>
    <n v="5"/>
    <n v="6"/>
    <n v="1"/>
    <n v="1.05"/>
    <n v="1.5"/>
    <n v="3.1500000000000004"/>
    <s v="IMET SK BA"/>
    <n v="4.7250000000000005"/>
    <s v="Tóth, Tomáš"/>
    <m/>
  </r>
  <r>
    <d v="2025-12-14T00:00:00"/>
    <s v="JT"/>
    <x v="44"/>
    <s v="Slovenské Juniorské turnaje"/>
    <n v="2"/>
    <n v="6"/>
    <n v="6"/>
    <m/>
    <n v="1"/>
    <n v="1.5"/>
    <n v="2"/>
    <s v="BALDI KE"/>
    <n v="3"/>
    <s v="CHÝBA"/>
    <m/>
  </r>
  <r>
    <d v="2025-12-20T00:00:00"/>
    <s v="JT"/>
    <x v="1"/>
    <s v="Regio"/>
    <n v="4"/>
    <n v="1"/>
    <m/>
    <n v="16"/>
    <n v="1.1499999999999999"/>
    <n v="1.5"/>
    <n v="23"/>
    <s v="IMET SK BA"/>
    <n v="34.5"/>
    <s v="Tóth, Tomáš"/>
    <m/>
  </r>
  <r>
    <d v="2025-12-20T00:00:00"/>
    <s v="JT"/>
    <x v="3"/>
    <s v="Regio"/>
    <n v="4"/>
    <n v="4"/>
    <m/>
    <n v="2"/>
    <n v="1.05"/>
    <n v="1"/>
    <n v="6.3000000000000007"/>
    <s v="POHODA Trnava"/>
    <n v="6.3000000000000007"/>
    <s v="Varga, Patrik"/>
    <m/>
  </r>
  <r>
    <d v="2025-12-20T00:00:00"/>
    <s v="JT"/>
    <x v="5"/>
    <s v="Regio"/>
    <n v="4"/>
    <n v="1"/>
    <m/>
    <n v="16"/>
    <n v="1.2"/>
    <n v="1"/>
    <n v="24"/>
    <s v="POHODA Trnava"/>
    <n v="24"/>
    <s v="Varga, Patrik"/>
    <m/>
  </r>
  <r>
    <d v="2025-12-20T00:00:00"/>
    <s v="JT"/>
    <x v="6"/>
    <s v="Regio"/>
    <n v="4"/>
    <n v="2"/>
    <m/>
    <n v="10"/>
    <n v="1.2"/>
    <n v="1"/>
    <n v="16.8"/>
    <s v="POHODA Trnava"/>
    <n v="16.8"/>
    <s v="Varga, Patrik"/>
    <m/>
  </r>
  <r>
    <d v="2025-12-20T00:00:00"/>
    <s v="JT"/>
    <x v="0"/>
    <s v="Regio"/>
    <n v="4"/>
    <n v="2"/>
    <m/>
    <n v="10"/>
    <n v="1.2"/>
    <n v="1.5"/>
    <n v="16.8"/>
    <s v="IMET SK BA"/>
    <n v="25.200000000000003"/>
    <s v="Tóth, Tomáš"/>
    <m/>
  </r>
  <r>
    <d v="2026-01-10T00:00:00"/>
    <s v="JT"/>
    <x v="1"/>
    <s v="Regio"/>
    <n v="4"/>
    <n v="1"/>
    <m/>
    <n v="16"/>
    <n v="1.1499999999999999"/>
    <n v="1.5"/>
    <n v="23"/>
    <s v="IMET SK BA"/>
    <n v="34.5"/>
    <s v="Tóth, Tomáš"/>
    <m/>
  </r>
  <r>
    <d v="2026-01-10T00:00:00"/>
    <s v="JT"/>
    <x v="0"/>
    <s v="Regio"/>
    <n v="4"/>
    <n v="5"/>
    <m/>
    <n v="2"/>
    <n v="1.2"/>
    <n v="1.5"/>
    <n v="7.1999999999999993"/>
    <s v="IMET SK BA"/>
    <n v="10.799999999999999"/>
    <s v="Tóth, Tomáš"/>
    <m/>
  </r>
  <r>
    <d v="2026-01-10T00:00:00"/>
    <s v="T_A"/>
    <x v="2"/>
    <s v="Slovenské turnaje kat. A"/>
    <n v="3"/>
    <n v="11"/>
    <m/>
    <m/>
    <n v="1.2"/>
    <n v="2"/>
    <n v="3.5999999999999996"/>
    <s v="ŠK Pionierska"/>
    <n v="7.1999999999999993"/>
    <s v="Lorinčík, Dušan"/>
    <m/>
  </r>
  <r>
    <d v="2026-01-10T00:00:00"/>
    <s v="T_A"/>
    <x v="4"/>
    <s v="Slovenské turnaje kat. A"/>
    <n v="3"/>
    <n v="17"/>
    <m/>
    <m/>
    <n v="1"/>
    <n v="1.5"/>
    <n v="3"/>
    <s v="ŠK Pionierska"/>
    <n v="4.5"/>
    <s v="CHÝBA"/>
    <m/>
  </r>
  <r>
    <d v="2026-01-11T00:00:00"/>
    <s v="JT"/>
    <x v="17"/>
    <s v="Slovenské Juniorské turnaje"/>
    <n v="2"/>
    <n v="1"/>
    <n v="5"/>
    <n v="4"/>
    <n v="1.05"/>
    <n v="1.5"/>
    <n v="6.3000000000000007"/>
    <s v="ŠK Pionierska"/>
    <n v="9.4500000000000011"/>
    <s v="Kohlerová, Klára"/>
    <m/>
  </r>
  <r>
    <d v="2026-01-11T00:00:00"/>
    <s v="JT"/>
    <x v="20"/>
    <s v="Slovenské Juniorské turnaje"/>
    <n v="2"/>
    <n v="2"/>
    <n v="5"/>
    <n v="3"/>
    <n v="1"/>
    <n v="1.5"/>
    <n v="5"/>
    <s v="IMET SK BA"/>
    <n v="7.5"/>
    <s v="CHÝBA"/>
    <m/>
  </r>
  <r>
    <d v="2026-01-11T00:00:00"/>
    <s v="JT"/>
    <x v="21"/>
    <s v="Slovenské Juniorské turnaje"/>
    <n v="2"/>
    <n v="3"/>
    <n v="5"/>
    <n v="2"/>
    <n v="1.05"/>
    <n v="1.5"/>
    <n v="4.2"/>
    <s v="ŠK Pionierska"/>
    <n v="6.3000000000000007"/>
    <s v="Ontong, Daniel"/>
    <m/>
  </r>
  <r>
    <d v="2026-01-11T00:00:00"/>
    <s v="JT"/>
    <x v="45"/>
    <s v="Slovenské Juniorské turnaje"/>
    <n v="2"/>
    <n v="4"/>
    <n v="5"/>
    <n v="1"/>
    <n v="1.05"/>
    <n v="1.5"/>
    <n v="3.1500000000000004"/>
    <s v="ŠK Pionierska"/>
    <n v="4.7250000000000005"/>
    <s v="Ontong, Daniel"/>
    <m/>
  </r>
  <r>
    <d v="2026-01-11T00:00:00"/>
    <s v="JT"/>
    <x v="46"/>
    <s v="Slovenské Juniorské turnaje"/>
    <n v="2"/>
    <n v="5"/>
    <n v="5"/>
    <m/>
    <n v="1.05"/>
    <n v="1.5"/>
    <n v="2.1"/>
    <s v="ŠK Pionierska"/>
    <n v="3.1500000000000004"/>
    <s v="Ontong, Daniel"/>
    <m/>
  </r>
  <r>
    <d v="2026-01-11T00:00:00"/>
    <s v="JT"/>
    <x v="22"/>
    <s v="Slovenské Juniorské turnaje"/>
    <n v="2"/>
    <n v="1"/>
    <n v="6"/>
    <n v="5"/>
    <n v="1.05"/>
    <n v="1.5"/>
    <n v="7.3500000000000005"/>
    <s v="BALDI KE"/>
    <n v="11.025"/>
    <s v="Koctur, Tomáš"/>
    <m/>
  </r>
  <r>
    <d v="2026-01-11T00:00:00"/>
    <s v="JT"/>
    <x v="15"/>
    <s v="Slovenské Juniorské turnaje"/>
    <n v="2"/>
    <n v="2"/>
    <n v="6"/>
    <n v="4"/>
    <n v="1.05"/>
    <n v="1"/>
    <n v="6.3000000000000007"/>
    <s v="ŠK Pionierska"/>
    <n v="6.3000000000000007"/>
    <s v="Tužinčin, Lukáš"/>
    <m/>
  </r>
  <r>
    <d v="2026-01-11T00:00:00"/>
    <s v="JT"/>
    <x v="23"/>
    <s v="Slovenské Juniorské turnaje"/>
    <n v="2"/>
    <n v="3"/>
    <n v="6"/>
    <n v="3"/>
    <n v="1.05"/>
    <n v="1"/>
    <n v="5.25"/>
    <s v="ŠK Pionierska"/>
    <n v="5.25"/>
    <s v="Tužinčin, Lukáš"/>
    <m/>
  </r>
  <r>
    <d v="2026-01-11T00:00:00"/>
    <s v="JT"/>
    <x v="33"/>
    <s v="Slovenské Juniorské turnaje"/>
    <n v="2"/>
    <n v="4"/>
    <n v="6"/>
    <n v="2"/>
    <n v="1.05"/>
    <n v="1.5"/>
    <n v="4.2"/>
    <s v="ŠK Pionierska"/>
    <n v="6.3000000000000007"/>
    <s v="Hrúziková, Linda"/>
    <m/>
  </r>
  <r>
    <d v="2026-01-11T00:00:00"/>
    <s v="JT"/>
    <x v="34"/>
    <s v="Slovenské Juniorské turnaje"/>
    <n v="2"/>
    <n v="5"/>
    <n v="6"/>
    <n v="1"/>
    <n v="1"/>
    <n v="1.5"/>
    <n v="3"/>
    <s v="ŠK Pionierska"/>
    <n v="4.5"/>
    <s v="Hrúziková, Linda"/>
    <m/>
  </r>
  <r>
    <d v="2026-01-11T00:00:00"/>
    <s v="JT"/>
    <x v="47"/>
    <s v="Slovenské Juniorské turnaje"/>
    <n v="2"/>
    <n v="6"/>
    <n v="6"/>
    <m/>
    <n v="1.1499999999999999"/>
    <n v="1.5"/>
    <n v="2.2999999999999998"/>
    <s v="IMET SK BA"/>
    <n v="3.4499999999999997"/>
    <s v="Tóth, Tomáš"/>
    <m/>
  </r>
  <r>
    <d v="2026-01-11T00:00:00"/>
    <s v="JT"/>
    <x v="30"/>
    <s v="Slovenské Juniorské turnaje"/>
    <n v="2"/>
    <n v="1"/>
    <n v="2"/>
    <n v="1"/>
    <n v="1.05"/>
    <n v="1.5"/>
    <n v="3.1500000000000004"/>
    <s v="BALDI KE"/>
    <n v="4.7250000000000005"/>
    <s v="Koctur, Tomáš"/>
    <m/>
  </r>
  <r>
    <d v="2026-01-11T00:00:00"/>
    <s v="JT"/>
    <x v="16"/>
    <s v="Slovenské Juniorské turnaje"/>
    <n v="2"/>
    <n v="2"/>
    <n v="2"/>
    <m/>
    <n v="1.05"/>
    <n v="1"/>
    <n v="2.1"/>
    <s v="ŠK Pionierska"/>
    <n v="2.1"/>
    <s v="Tužinčin, Lukáš"/>
    <m/>
  </r>
  <r>
    <d v="2026-01-11T00:00:00"/>
    <s v="JT"/>
    <x v="6"/>
    <s v="Slovenské Juniorské turnaje"/>
    <n v="2"/>
    <n v="1"/>
    <n v="2"/>
    <n v="1"/>
    <n v="1.2"/>
    <n v="1"/>
    <n v="3.5999999999999996"/>
    <s v="POHODA Trnava"/>
    <n v="3.5999999999999996"/>
    <s v="Varga, Patrik"/>
    <m/>
  </r>
  <r>
    <d v="2026-01-11T00:00:00"/>
    <s v="JT"/>
    <x v="5"/>
    <s v="Slovenské Juniorské turnaje"/>
    <n v="2"/>
    <n v="2"/>
    <n v="2"/>
    <m/>
    <n v="1.2"/>
    <n v="1"/>
    <n v="2.4"/>
    <s v="POHODA Trnava"/>
    <n v="2.4"/>
    <s v="Varga, Patrik"/>
    <m/>
  </r>
  <r>
    <d v="2026-01-18T00:00:00"/>
    <s v="ESF"/>
    <x v="5"/>
    <s v="ESF"/>
    <n v="8"/>
    <n v="5"/>
    <m/>
    <n v="6"/>
    <n v="1.2"/>
    <n v="1"/>
    <n v="16.8"/>
    <s v="POHODA Trnava"/>
    <n v="16.8"/>
    <s v="Varga, Patrik"/>
    <m/>
  </r>
  <r>
    <d v="2026-01-18T00:00:00"/>
    <s v="ESF"/>
    <x v="6"/>
    <s v="ESF"/>
    <n v="8"/>
    <n v="27"/>
    <m/>
    <m/>
    <n v="1.2"/>
    <n v="1"/>
    <n v="9.6"/>
    <s v="POHODA Trnava"/>
    <n v="9.6"/>
    <s v="Varga, Patrik"/>
    <m/>
  </r>
  <r>
    <d v="2026-01-18T00:00:00"/>
    <s v="ESF"/>
    <x v="1"/>
    <s v="ESF"/>
    <n v="8"/>
    <n v="19"/>
    <m/>
    <m/>
    <n v="1.1499999999999999"/>
    <n v="1.5"/>
    <n v="9.1999999999999993"/>
    <s v="IMET SK BA"/>
    <n v="13.799999999999999"/>
    <s v="Tóth, Tomáš"/>
    <m/>
  </r>
  <r>
    <d v="2026-01-18T00:00:00"/>
    <s v="ESF"/>
    <x v="0"/>
    <s v="ESF"/>
    <n v="8"/>
    <n v="43"/>
    <m/>
    <m/>
    <n v="1.2"/>
    <n v="1.5"/>
    <n v="9.6"/>
    <s v="IMET SK BA"/>
    <n v="14.399999999999999"/>
    <s v="Tóth, Tomáš"/>
    <m/>
  </r>
  <r>
    <d v="2026-01-18T00:00:00"/>
    <s v="ESF"/>
    <x v="2"/>
    <s v="ESF"/>
    <n v="8"/>
    <n v="28"/>
    <m/>
    <m/>
    <n v="1.2"/>
    <n v="2"/>
    <n v="9.6"/>
    <s v="ŠK Pionierska"/>
    <n v="19.2"/>
    <s v="Lorinčík, Dušan"/>
    <m/>
  </r>
  <r>
    <d v="2026-01-24T00:00:00"/>
    <s v="Liga"/>
    <x v="2"/>
    <s v="Regio"/>
    <n v="4"/>
    <m/>
    <m/>
    <m/>
    <n v="1.2"/>
    <n v="2"/>
    <n v="4.8"/>
    <s v="ŠK Pionierska"/>
    <n v="9.6"/>
    <s v="Lorinčík, Dušan"/>
    <m/>
  </r>
  <r>
    <d v="2026-01-31T00:00:00"/>
    <s v="Liga"/>
    <x v="2"/>
    <s v="Slovenské turnaje kat. A"/>
    <n v="3"/>
    <m/>
    <m/>
    <m/>
    <n v="1.2"/>
    <n v="2"/>
    <n v="3.5999999999999996"/>
    <s v="ŠK Pionierska"/>
    <n v="7.1999999999999993"/>
    <s v="Lorinčík, Dušan"/>
    <m/>
  </r>
  <r>
    <d v="2026-01-31T00:00:00"/>
    <s v="Liga"/>
    <x v="4"/>
    <s v="Slovenské turnaje kat. A"/>
    <n v="3"/>
    <m/>
    <m/>
    <m/>
    <n v="1"/>
    <n v="1.5"/>
    <n v="3"/>
    <s v="ŠK Pionierska"/>
    <n v="4.5"/>
    <s v="CHÝBA"/>
    <m/>
  </r>
  <r>
    <d v="2026-02-14T00:00:00"/>
    <s v="T_B"/>
    <x v="4"/>
    <s v="Slovenské turnaje kat. B"/>
    <n v="2"/>
    <n v="3"/>
    <m/>
    <n v="2"/>
    <n v="1"/>
    <n v="1.5"/>
    <n v="4"/>
    <s v="ŠK Pionierska"/>
    <n v="6"/>
    <s v="CHÝBA"/>
    <m/>
  </r>
  <r>
    <d v="2026-02-14T00:00:00"/>
    <s v="T_B"/>
    <x v="0"/>
    <s v="Slovenské turnaje kat. B"/>
    <n v="2"/>
    <n v="2"/>
    <m/>
    <n v="3"/>
    <n v="1.2"/>
    <n v="1.5"/>
    <n v="6"/>
    <s v="IMET SK BA"/>
    <n v="9"/>
    <s v="Tóth, Tomáš"/>
    <m/>
  </r>
  <r>
    <d v="2026-02-21T00:00:00"/>
    <s v="T_A"/>
    <x v="4"/>
    <s v="Slovenské turnaje kat. A"/>
    <n v="3"/>
    <n v="17"/>
    <m/>
    <m/>
    <n v="1"/>
    <n v="1.5"/>
    <n v="3"/>
    <s v="ŠK Pionierska"/>
    <n v="4.5"/>
    <s v="CHÝBA"/>
    <m/>
  </r>
  <r>
    <d v="2026-02-21T00:00:00"/>
    <s v="T_A"/>
    <x v="0"/>
    <s v="Slovenské turnaje kat. A"/>
    <n v="3"/>
    <n v="18"/>
    <m/>
    <m/>
    <n v="1.2"/>
    <n v="1.5"/>
    <n v="3.5999999999999996"/>
    <s v="IMET SK BA"/>
    <n v="5.3999999999999995"/>
    <s v="Tóth, Tomáš"/>
    <m/>
  </r>
  <r>
    <d v="2026-02-22T00:00:00"/>
    <s v="JT"/>
    <x v="15"/>
    <s v="Slovenské Juniorské turnaje"/>
    <n v="2"/>
    <n v="1"/>
    <n v="4"/>
    <n v="3"/>
    <n v="1.05"/>
    <n v="1"/>
    <n v="5.25"/>
    <s v="ŠK Pionierska"/>
    <n v="5.25"/>
    <s v="Tužinčin, Lukáš"/>
    <m/>
  </r>
  <r>
    <d v="2026-02-22T00:00:00"/>
    <s v="JT"/>
    <x v="19"/>
    <s v="Slovenské Juniorské turnaje"/>
    <n v="2"/>
    <n v="2"/>
    <n v="4"/>
    <n v="2"/>
    <n v="1.05"/>
    <n v="1.5"/>
    <n v="4.2"/>
    <s v="BALDI KE"/>
    <n v="6.3000000000000007"/>
    <s v="Fecák, Tomáš"/>
    <m/>
  </r>
  <r>
    <d v="2026-02-22T00:00:00"/>
    <s v="JT"/>
    <x v="20"/>
    <s v="Slovenské Juniorské turnaje"/>
    <n v="2"/>
    <n v="3"/>
    <n v="4"/>
    <n v="1"/>
    <n v="1"/>
    <n v="1.5"/>
    <n v="3"/>
    <s v="IMET SK BA"/>
    <n v="4.5"/>
    <s v="CHÝBA"/>
    <m/>
  </r>
  <r>
    <d v="2026-02-22T00:00:00"/>
    <s v="JT"/>
    <x v="23"/>
    <s v="Slovenské Juniorské turnaje"/>
    <n v="2"/>
    <n v="4"/>
    <n v="4"/>
    <m/>
    <n v="1.05"/>
    <n v="1"/>
    <n v="2.1"/>
    <s v="ŠK Pionierska"/>
    <n v="2.1"/>
    <s v="Tužinčin, Lukáš"/>
    <m/>
  </r>
  <r>
    <d v="2026-02-22T00:00:00"/>
    <s v="JT"/>
    <x v="1"/>
    <s v="Slovenské Juniorské turnaje"/>
    <n v="2"/>
    <n v="1"/>
    <n v="6"/>
    <n v="5"/>
    <n v="1.1499999999999999"/>
    <n v="1.5"/>
    <n v="8.0499999999999989"/>
    <s v="IMET SK BA"/>
    <n v="12.074999999999999"/>
    <s v="Tóth, Tomáš"/>
    <m/>
  </r>
  <r>
    <d v="2026-02-22T00:00:00"/>
    <s v="JT"/>
    <x v="48"/>
    <s v="Slovenské Juniorské turnaje"/>
    <n v="2"/>
    <n v="2"/>
    <n v="6"/>
    <n v="4"/>
    <n v="1"/>
    <e v="#N/A"/>
    <n v="6"/>
    <s v="IMET SK BA"/>
    <e v="#N/A"/>
    <s v="CZ"/>
    <m/>
  </r>
  <r>
    <d v="2026-02-22T00:00:00"/>
    <s v="JT"/>
    <x v="31"/>
    <s v="Slovenské Juniorské turnaje"/>
    <n v="2"/>
    <n v="3"/>
    <n v="6"/>
    <n v="3"/>
    <n v="1.05"/>
    <e v="#N/A"/>
    <n v="5.25"/>
    <s v="IMET SK BA"/>
    <e v="#N/A"/>
    <s v="CZ"/>
    <m/>
  </r>
  <r>
    <d v="2026-02-22T00:00:00"/>
    <s v="JT"/>
    <x v="29"/>
    <s v="Slovenské Juniorské turnaje"/>
    <n v="2"/>
    <n v="4"/>
    <n v="6"/>
    <n v="2"/>
    <n v="1.05"/>
    <n v="1.5"/>
    <n v="4.2"/>
    <s v="BALDI KE"/>
    <n v="6.3000000000000007"/>
    <s v="Koctur, Tomáš"/>
    <m/>
  </r>
  <r>
    <d v="2026-02-22T00:00:00"/>
    <s v="JT"/>
    <x v="12"/>
    <s v="Slovenské Juniorské turnaje"/>
    <n v="2"/>
    <n v="5"/>
    <n v="6"/>
    <n v="1"/>
    <n v="1.05"/>
    <n v="1.5"/>
    <n v="3.1500000000000004"/>
    <s v="BALDI KE"/>
    <n v="4.7250000000000005"/>
    <s v="Fecák, Tomáš"/>
    <m/>
  </r>
  <r>
    <d v="2026-02-22T00:00:00"/>
    <s v="JT"/>
    <x v="16"/>
    <s v="Slovenské Juniorské turnaje"/>
    <n v="2"/>
    <n v="6"/>
    <n v="6"/>
    <m/>
    <n v="1.05"/>
    <n v="1"/>
    <n v="2.1"/>
    <s v="ŠK Pionierska"/>
    <n v="2.1"/>
    <s v="Tužinčin, Lukáš"/>
    <m/>
  </r>
  <r>
    <d v="2026-02-22T00:00:00"/>
    <s v="JT"/>
    <x v="6"/>
    <s v="Slovenské Juniorské turnaje"/>
    <n v="2"/>
    <n v="1"/>
    <n v="7"/>
    <n v="6"/>
    <n v="1.2"/>
    <n v="1"/>
    <n v="9.6"/>
    <s v="POHODA Trnava"/>
    <n v="9.6"/>
    <s v="Varga, Patrik"/>
    <m/>
  </r>
  <r>
    <d v="2026-02-22T00:00:00"/>
    <s v="JT"/>
    <x v="5"/>
    <s v="Slovenské Juniorské turnaje"/>
    <n v="2"/>
    <n v="2"/>
    <n v="7"/>
    <n v="5"/>
    <n v="1.2"/>
    <n v="1"/>
    <n v="8.4"/>
    <s v="POHODA Trnava"/>
    <n v="8.4"/>
    <s v="Varga, Patrik"/>
    <m/>
  </r>
  <r>
    <d v="2026-02-22T00:00:00"/>
    <s v="JT"/>
    <x v="10"/>
    <s v="Slovenské Juniorské turnaje"/>
    <n v="2"/>
    <n v="3"/>
    <n v="7"/>
    <n v="4"/>
    <n v="1.05"/>
    <n v="1.5"/>
    <n v="6.3000000000000007"/>
    <s v="BALDI KE"/>
    <n v="9.4500000000000011"/>
    <s v="Kuchárik, Tomáš"/>
    <m/>
  </r>
  <r>
    <d v="2026-02-22T00:00:00"/>
    <s v="JT"/>
    <x v="11"/>
    <s v="Slovenské Juniorské turnaje"/>
    <n v="2"/>
    <n v="4"/>
    <n v="7"/>
    <n v="3"/>
    <n v="1.05"/>
    <n v="1.5"/>
    <n v="5.25"/>
    <s v="BALDI KE"/>
    <n v="7.875"/>
    <s v="Kuchárik, Tomáš"/>
    <m/>
  </r>
  <r>
    <d v="2026-02-22T00:00:00"/>
    <s v="JT"/>
    <x v="7"/>
    <s v="Slovenské Juniorské turnaje"/>
    <n v="2"/>
    <n v="5"/>
    <n v="7"/>
    <n v="2"/>
    <n v="1.05"/>
    <n v="1.5"/>
    <n v="4.2"/>
    <s v="BALDI KE"/>
    <n v="6.3000000000000007"/>
    <s v="Fecák, Tomáš"/>
    <m/>
  </r>
  <r>
    <d v="2026-02-22T00:00:00"/>
    <s v="JT"/>
    <x v="44"/>
    <s v="Slovenské Juniorské turnaje"/>
    <n v="2"/>
    <n v="6"/>
    <n v="7"/>
    <n v="1"/>
    <n v="1"/>
    <n v="1.5"/>
    <n v="3"/>
    <s v="BALDI KE"/>
    <n v="4.5"/>
    <s v="CHÝBA"/>
    <m/>
  </r>
  <r>
    <d v="2026-02-22T00:00:00"/>
    <s v="JT"/>
    <x v="43"/>
    <s v="Slovenské Juniorské turnaje"/>
    <n v="2"/>
    <n v="7"/>
    <n v="7"/>
    <m/>
    <n v="1.05"/>
    <n v="1.5"/>
    <n v="2.1"/>
    <s v="IMET SK BA"/>
    <n v="3.1500000000000004"/>
    <s v="Tóth, Tomáš"/>
    <m/>
  </r>
  <r>
    <d v="2026-02-27T00:00:00"/>
    <s v="ESF"/>
    <x v="22"/>
    <s v="ESF"/>
    <n v="8"/>
    <n v="4"/>
    <m/>
    <n v="6"/>
    <n v="1.05"/>
    <n v="1.5"/>
    <n v="14.700000000000001"/>
    <s v="BALDI KE"/>
    <n v="22.05"/>
    <s v="Koctur, Tomáš"/>
    <m/>
  </r>
  <r>
    <d v="2026-02-27T00:00:00"/>
    <s v="ESF"/>
    <x v="30"/>
    <s v="ESF"/>
    <n v="8"/>
    <n v="14"/>
    <m/>
    <m/>
    <n v="1.05"/>
    <n v="1.5"/>
    <n v="8.4"/>
    <s v="BALDI KE"/>
    <n v="12.600000000000001"/>
    <s v="Koctur, Tomáš"/>
    <m/>
  </r>
  <r>
    <d v="2026-02-27T00:00:00"/>
    <s v="ESF"/>
    <x v="5"/>
    <s v="ESF"/>
    <n v="8"/>
    <n v="4"/>
    <m/>
    <n v="6"/>
    <n v="1.2"/>
    <n v="1"/>
    <n v="16.8"/>
    <s v="POHODA Trnava"/>
    <n v="16.8"/>
    <s v="Varga, Patrik"/>
    <m/>
  </r>
  <r>
    <d v="2026-02-27T00:00:00"/>
    <s v="ESF"/>
    <x v="6"/>
    <s v="ESF"/>
    <n v="8"/>
    <n v="22"/>
    <m/>
    <m/>
    <n v="1.2"/>
    <n v="1"/>
    <n v="9.6"/>
    <s v="POHODA Trnava"/>
    <n v="9.6"/>
    <s v="Varga, Patrik"/>
    <m/>
  </r>
  <r>
    <d v="2026-02-27T00:00:00"/>
    <s v="ESF"/>
    <x v="1"/>
    <s v="ESF"/>
    <n v="8"/>
    <n v="10"/>
    <m/>
    <m/>
    <n v="1.1499999999999999"/>
    <n v="1.5"/>
    <n v="9.1999999999999993"/>
    <s v="IMET SK BA"/>
    <n v="13.799999999999999"/>
    <s v="Tóth, Tomáš"/>
    <m/>
  </r>
  <r>
    <d v="2026-02-27T00:00:00"/>
    <s v="ESF"/>
    <x v="0"/>
    <s v="ESF"/>
    <n v="8"/>
    <n v="18"/>
    <m/>
    <m/>
    <n v="1.2"/>
    <n v="1.5"/>
    <n v="9.6"/>
    <s v="IMET SK BA"/>
    <n v="14.399999999999999"/>
    <s v="Tóth, Tomáš"/>
    <m/>
  </r>
  <r>
    <d v="2026-03-07T00:00:00"/>
    <s v="JT"/>
    <x v="15"/>
    <s v="Regio"/>
    <n v="4"/>
    <n v="4"/>
    <m/>
    <n v="2"/>
    <n v="1.05"/>
    <n v="1"/>
    <n v="6.3000000000000007"/>
    <s v="ŠK Pionierska"/>
    <n v="6.3000000000000007"/>
    <s v="Tužinčin, Lukáš"/>
    <m/>
  </r>
  <r>
    <d v="2026-03-07T00:00:00"/>
    <s v="JT"/>
    <x v="23"/>
    <s v="Regio"/>
    <n v="4"/>
    <n v="5"/>
    <m/>
    <n v="2"/>
    <n v="1.05"/>
    <n v="1"/>
    <n v="6.3000000000000007"/>
    <s v="ŠK Pionierska"/>
    <n v="6.3000000000000007"/>
    <s v="Tužinčin, Lukáš"/>
    <m/>
  </r>
  <r>
    <d v="2026-03-07T00:00:00"/>
    <s v="JT"/>
    <x v="1"/>
    <s v="Regio"/>
    <n v="4"/>
    <n v="3"/>
    <m/>
    <n v="6"/>
    <n v="1.1499999999999999"/>
    <n v="1.5"/>
    <n v="11.5"/>
    <s v="IMET SK BA"/>
    <n v="17.25"/>
    <s v="Tóth, Tomáš"/>
    <m/>
  </r>
  <r>
    <d v="2026-03-07T00:00:00"/>
    <s v="JT"/>
    <x v="16"/>
    <s v="Regio"/>
    <n v="4"/>
    <n v="13"/>
    <m/>
    <m/>
    <n v="1.05"/>
    <n v="1"/>
    <n v="4.2"/>
    <s v="ŠK Pionierska"/>
    <n v="4.2"/>
    <s v="Tužinčin, Lukáš"/>
    <m/>
  </r>
  <r>
    <d v="2026-03-07T00:00:00"/>
    <s v="JT"/>
    <x v="5"/>
    <s v="Regio"/>
    <n v="4"/>
    <n v="1"/>
    <m/>
    <n v="16"/>
    <n v="1.2"/>
    <n v="1"/>
    <n v="24"/>
    <s v="POHODA Trnava"/>
    <n v="24"/>
    <s v="Varga, Patrik"/>
    <m/>
  </r>
  <r>
    <d v="2026-03-07T00:00:00"/>
    <s v="JT"/>
    <x v="21"/>
    <s v="Regio"/>
    <n v="4"/>
    <n v="15"/>
    <m/>
    <m/>
    <n v="1.05"/>
    <n v="1.5"/>
    <n v="4.2"/>
    <s v="ŠK Pionierska"/>
    <n v="6.3000000000000007"/>
    <s v="Ontong, Daniel"/>
    <m/>
  </r>
  <r>
    <d v="2026-03-07T00:00:00"/>
    <s v="JT"/>
    <x v="17"/>
    <s v="Regio"/>
    <n v="4"/>
    <n v="7"/>
    <m/>
    <n v="2"/>
    <n v="1.05"/>
    <n v="1.5"/>
    <n v="6.3000000000000007"/>
    <s v="ŠK Pionierska"/>
    <n v="9.4500000000000011"/>
    <s v="Kohlerová, Klára"/>
    <m/>
  </r>
  <r>
    <d v="2026-03-07T00:00:00"/>
    <s v="JT"/>
    <x v="6"/>
    <s v="Regio"/>
    <n v="4"/>
    <n v="5"/>
    <m/>
    <n v="2"/>
    <n v="1.2"/>
    <n v="1"/>
    <n v="7.1999999999999993"/>
    <s v="POHODA Trnava"/>
    <n v="7.1999999999999993"/>
    <s v="Varga, Patrik"/>
    <m/>
  </r>
  <r>
    <d v="2026-03-07T00:00:00"/>
    <s v="JT"/>
    <x v="0"/>
    <s v="Regio"/>
    <n v="4"/>
    <n v="6"/>
    <m/>
    <n v="2"/>
    <n v="1.2"/>
    <n v="1.5"/>
    <n v="7.1999999999999993"/>
    <s v="IMET SK BA"/>
    <n v="10.799999999999999"/>
    <s v="Tóth, Tomáš"/>
    <m/>
  </r>
  <r>
    <d v="2026-03-14T00:00:00"/>
    <s v="Liga"/>
    <x v="0"/>
    <s v="Slovenské turnaje kat. A"/>
    <n v="3"/>
    <m/>
    <m/>
    <m/>
    <n v="1.2"/>
    <n v="1.5"/>
    <n v="3.5999999999999996"/>
    <s v="IMET SK BA"/>
    <n v="5.3999999999999995"/>
    <s v="Tóth, Tomáš"/>
    <m/>
  </r>
  <r>
    <d v="2026-03-14T00:00:00"/>
    <s v="Liga"/>
    <x v="4"/>
    <s v="Slovenské turnaje kat. B"/>
    <n v="2"/>
    <m/>
    <m/>
    <m/>
    <n v="1"/>
    <n v="1.5"/>
    <n v="2"/>
    <s v="ŠK Pionierska"/>
    <n v="3"/>
    <s v="CHÝBA"/>
    <m/>
  </r>
  <r>
    <d v="2026-03-21T00:00:00"/>
    <s v="JT"/>
    <x v="5"/>
    <s v="Regio"/>
    <n v="4"/>
    <n v="1"/>
    <m/>
    <n v="16"/>
    <n v="1.2"/>
    <n v="1"/>
    <n v="24"/>
    <s v="POHODA Trnava"/>
    <n v="24"/>
    <s v="Varga, Patrik"/>
    <m/>
  </r>
  <r>
    <d v="2026-03-21T00:00:00"/>
    <s v="JT"/>
    <x v="6"/>
    <s v="Regio"/>
    <n v="4"/>
    <n v="4"/>
    <m/>
    <n v="2"/>
    <n v="1.2"/>
    <n v="1"/>
    <n v="7.1999999999999993"/>
    <s v="POHODA Trnava"/>
    <n v="7.1999999999999993"/>
    <s v="Varga, Patrik"/>
    <m/>
  </r>
  <r>
    <d v="2026-03-21T00:00:00"/>
    <s v="T_A"/>
    <x v="4"/>
    <s v="Slovenské turnaje kat. A"/>
    <n v="3"/>
    <n v="13"/>
    <m/>
    <m/>
    <n v="1"/>
    <n v="1.5"/>
    <n v="3"/>
    <s v="ŠK Pionierska"/>
    <n v="4.5"/>
    <s v="CHÝBA"/>
    <m/>
  </r>
  <r>
    <d v="2026-03-21T00:00:00"/>
    <s v="T_A"/>
    <x v="2"/>
    <s v="Slovenské turnaje kat. A"/>
    <n v="3"/>
    <n v="10"/>
    <m/>
    <m/>
    <n v="1.2"/>
    <n v="2"/>
    <n v="3.5999999999999996"/>
    <s v="ŠK Pionierska"/>
    <n v="7.1999999999999993"/>
    <s v="Lorinčík, Dušan"/>
    <m/>
  </r>
  <r>
    <d v="2026-03-21T00:00:00"/>
    <s v="T_A"/>
    <x v="0"/>
    <s v="Slovenské turnaje kat. A"/>
    <n v="3"/>
    <n v="12"/>
    <m/>
    <m/>
    <n v="1.2"/>
    <n v="1.5"/>
    <n v="3.5999999999999996"/>
    <s v="IMET SK BA"/>
    <n v="5.3999999999999995"/>
    <s v="Tóth, Tomáš"/>
    <m/>
  </r>
  <r>
    <d v="2026-03-22T00:00:00"/>
    <s v="JT"/>
    <x v="17"/>
    <s v="Slovenské Juniorské turnaje"/>
    <n v="2"/>
    <n v="1"/>
    <n v="7"/>
    <n v="6"/>
    <n v="1.05"/>
    <n v="1.5"/>
    <n v="8.4"/>
    <s v="ŠK Pionierska"/>
    <n v="12.600000000000001"/>
    <s v="Kohlerová, Klára"/>
    <m/>
  </r>
  <r>
    <d v="2026-03-22T00:00:00"/>
    <s v="JT"/>
    <x v="22"/>
    <s v="Slovenské Juniorské turnaje"/>
    <n v="2"/>
    <n v="2"/>
    <n v="7"/>
    <n v="5"/>
    <n v="1.05"/>
    <n v="1.5"/>
    <n v="7.3500000000000005"/>
    <s v="BALDI KE"/>
    <n v="11.025"/>
    <s v="Koctur, Tomáš"/>
    <m/>
  </r>
  <r>
    <d v="2026-03-22T00:00:00"/>
    <s v="JT"/>
    <x v="18"/>
    <s v="Slovenské Juniorské turnaje"/>
    <n v="2"/>
    <n v="3"/>
    <n v="7"/>
    <n v="4"/>
    <n v="1.05"/>
    <n v="1.5"/>
    <n v="6.3000000000000007"/>
    <s v="BALDI KE"/>
    <n v="9.4500000000000011"/>
    <s v="Fecák, Tomáš"/>
    <m/>
  </r>
  <r>
    <d v="2026-03-22T00:00:00"/>
    <s v="JT"/>
    <x v="19"/>
    <s v="Slovenské Juniorské turnaje"/>
    <n v="2"/>
    <n v="4"/>
    <n v="7"/>
    <n v="3"/>
    <n v="1.05"/>
    <n v="1.5"/>
    <n v="5.25"/>
    <s v="BALDI KE"/>
    <n v="7.875"/>
    <s v="Fecák, Tomáš"/>
    <m/>
  </r>
  <r>
    <d v="2026-03-22T00:00:00"/>
    <s v="JT"/>
    <x v="24"/>
    <s v="Slovenské Juniorské turnaje"/>
    <n v="2"/>
    <n v="5"/>
    <n v="7"/>
    <n v="2"/>
    <n v="1.05"/>
    <n v="1.5"/>
    <n v="4.2"/>
    <s v="BALDI KE"/>
    <n v="6.3000000000000007"/>
    <s v="Kuchárik, Tomáš"/>
    <m/>
  </r>
  <r>
    <d v="2026-03-22T00:00:00"/>
    <s v="JT"/>
    <x v="26"/>
    <s v="Slovenské Juniorské turnaje"/>
    <n v="2"/>
    <n v="6"/>
    <n v="7"/>
    <n v="1"/>
    <n v="1.05"/>
    <n v="1.5"/>
    <n v="3.1500000000000004"/>
    <s v="BALDI KE"/>
    <n v="4.7250000000000005"/>
    <s v="Fecák, Tomáš"/>
    <m/>
  </r>
  <r>
    <d v="2026-03-22T00:00:00"/>
    <s v="JT"/>
    <x v="49"/>
    <s v="Slovenské Juniorské turnaje"/>
    <n v="2"/>
    <n v="7"/>
    <n v="7"/>
    <m/>
    <n v="1"/>
    <e v="#N/A"/>
    <n v="2"/>
    <s v="BALDI KE"/>
    <e v="#N/A"/>
    <n v="0"/>
    <m/>
  </r>
  <r>
    <d v="2026-03-22T00:00:00"/>
    <s v="JT"/>
    <x v="1"/>
    <s v="Slovenské Juniorské turnaje"/>
    <n v="2"/>
    <n v="1"/>
    <n v="7"/>
    <n v="6"/>
    <n v="1.1499999999999999"/>
    <n v="1.5"/>
    <n v="9.1999999999999993"/>
    <s v="IMET SK BA"/>
    <n v="13.799999999999999"/>
    <s v="Tóth, Tomáš"/>
    <m/>
  </r>
  <r>
    <d v="2026-03-22T00:00:00"/>
    <s v="JT"/>
    <x v="30"/>
    <s v="Slovenské Juniorské turnaje"/>
    <n v="2"/>
    <n v="2"/>
    <n v="7"/>
    <n v="5"/>
    <n v="1.05"/>
    <n v="1.5"/>
    <n v="7.3500000000000005"/>
    <s v="BALDI KE"/>
    <n v="11.025"/>
    <s v="Koctur, Tomáš"/>
    <m/>
  </r>
  <r>
    <d v="2026-03-22T00:00:00"/>
    <s v="JT"/>
    <x v="29"/>
    <s v="Slovenské Juniorské turnaje"/>
    <n v="2"/>
    <n v="3"/>
    <n v="7"/>
    <n v="4"/>
    <n v="1.05"/>
    <n v="1.5"/>
    <n v="6.3000000000000007"/>
    <s v="BALDI KE"/>
    <n v="9.4500000000000011"/>
    <s v="Koctur, Tomáš"/>
    <m/>
  </r>
  <r>
    <d v="2026-03-22T00:00:00"/>
    <s v="JT"/>
    <x v="12"/>
    <s v="Slovenské Juniorské turnaje"/>
    <n v="2"/>
    <n v="4"/>
    <n v="7"/>
    <n v="3"/>
    <n v="1.05"/>
    <n v="1.5"/>
    <n v="5.25"/>
    <s v="BALDI KE"/>
    <n v="7.875"/>
    <s v="Fecák, Tomáš"/>
    <m/>
  </r>
  <r>
    <d v="2026-03-22T00:00:00"/>
    <s v="JT"/>
    <x v="32"/>
    <s v="Slovenské Juniorské turnaje"/>
    <n v="2"/>
    <n v="5"/>
    <n v="7"/>
    <n v="2"/>
    <n v="1.05"/>
    <n v="1.5"/>
    <n v="4.2"/>
    <s v="BALDI KE"/>
    <n v="6.3000000000000007"/>
    <s v="Koctur, Tomáš"/>
    <m/>
  </r>
  <r>
    <d v="2026-03-22T00:00:00"/>
    <s v="JT"/>
    <x v="13"/>
    <s v="Slovenské Juniorské turnaje"/>
    <n v="2"/>
    <n v="6"/>
    <n v="7"/>
    <n v="1"/>
    <n v="1.05"/>
    <n v="1.5"/>
    <n v="3.1500000000000004"/>
    <s v="BALDI KE"/>
    <n v="4.7250000000000005"/>
    <s v="Fecák, Tomáš"/>
    <m/>
  </r>
  <r>
    <d v="2026-03-22T00:00:00"/>
    <s v="JT"/>
    <x v="22"/>
    <s v="Slovenské Juniorské turnaje"/>
    <n v="2"/>
    <n v="7"/>
    <n v="7"/>
    <m/>
    <n v="1.05"/>
    <n v="1.5"/>
    <n v="2.1"/>
    <s v="BALDI KE"/>
    <n v="3.1500000000000004"/>
    <s v="Koctur, Tomáš"/>
    <m/>
  </r>
  <r>
    <d v="2026-03-22T00:00:00"/>
    <s v="JT"/>
    <x v="10"/>
    <s v="Slovenské Juniorské turnaje"/>
    <n v="2"/>
    <n v="1"/>
    <n v="7"/>
    <n v="6"/>
    <n v="1.05"/>
    <n v="1.5"/>
    <n v="8.4"/>
    <s v="BALDI KE"/>
    <n v="12.600000000000001"/>
    <s v="Kuchárik, Tomáš"/>
    <m/>
  </r>
  <r>
    <d v="2026-03-22T00:00:00"/>
    <s v="JT"/>
    <x v="8"/>
    <s v="Slovenské Juniorské turnaje"/>
    <n v="2"/>
    <n v="2"/>
    <n v="7"/>
    <n v="5"/>
    <n v="1.05"/>
    <n v="1.5"/>
    <n v="7.3500000000000005"/>
    <s v="BALDI KE"/>
    <n v="11.025"/>
    <s v="Kuchárik, Tomáš"/>
    <m/>
  </r>
  <r>
    <d v="2026-03-22T00:00:00"/>
    <s v="JT"/>
    <x v="7"/>
    <s v="Slovenské Juniorské turnaje"/>
    <n v="2"/>
    <n v="3"/>
    <n v="7"/>
    <n v="4"/>
    <n v="1.05"/>
    <n v="1.5"/>
    <n v="6.3000000000000007"/>
    <s v="BALDI KE"/>
    <n v="9.4500000000000011"/>
    <s v="Fecák, Tomáš"/>
    <m/>
  </r>
  <r>
    <d v="2026-03-22T00:00:00"/>
    <s v="JT"/>
    <x v="11"/>
    <s v="Slovenské Juniorské turnaje"/>
    <n v="2"/>
    <n v="4"/>
    <n v="7"/>
    <n v="3"/>
    <n v="1.05"/>
    <n v="1.5"/>
    <n v="5.25"/>
    <s v="BALDI KE"/>
    <n v="7.875"/>
    <s v="Kuchárik, Tomáš"/>
    <m/>
  </r>
  <r>
    <d v="2026-03-22T00:00:00"/>
    <s v="JT"/>
    <x v="17"/>
    <s v="Slovenské Juniorské turnaje"/>
    <n v="2"/>
    <n v="5"/>
    <n v="7"/>
    <n v="2"/>
    <n v="1.05"/>
    <n v="1.5"/>
    <n v="4.2"/>
    <s v="ŠK Pionierska"/>
    <n v="6.3000000000000007"/>
    <s v="Kohlerová, Klára"/>
    <m/>
  </r>
  <r>
    <d v="2026-03-22T00:00:00"/>
    <s v="JT"/>
    <x v="44"/>
    <s v="Slovenské Juniorské turnaje"/>
    <n v="2"/>
    <n v="6"/>
    <n v="7"/>
    <n v="1"/>
    <n v="1"/>
    <n v="1.5"/>
    <n v="3"/>
    <s v="BALDI KE"/>
    <n v="4.5"/>
    <s v="CHÝBA"/>
    <m/>
  </r>
  <r>
    <d v="2026-03-22T00:00:00"/>
    <s v="JT"/>
    <x v="50"/>
    <s v="Slovenské Juniorské turnaje"/>
    <n v="2"/>
    <n v="7"/>
    <n v="7"/>
    <m/>
    <n v="1.05"/>
    <n v="1.5"/>
    <n v="2.1"/>
    <s v="BALDI KE"/>
    <n v="3.1500000000000004"/>
    <s v="Koctur, Tomáš"/>
    <m/>
  </r>
  <r>
    <d v="2026-03-28T00:00:00"/>
    <s v="T_B"/>
    <x v="4"/>
    <s v="Slovenské turnaje kat. B"/>
    <n v="2"/>
    <n v="1"/>
    <m/>
    <n v="5"/>
    <n v="1"/>
    <n v="1.5"/>
    <n v="7"/>
    <s v="ŠK Pionierska"/>
    <n v="10.5"/>
    <s v="CHÝBA"/>
    <m/>
  </r>
  <r>
    <d v="2026-04-18T00:00:00"/>
    <s v="T_B"/>
    <x v="0"/>
    <s v="Slovenské turnaje kat. B"/>
    <n v="2"/>
    <n v="2"/>
    <m/>
    <n v="3"/>
    <n v="1.2"/>
    <n v="1.5"/>
    <n v="6"/>
    <s v="IMET SK BA"/>
    <n v="9"/>
    <s v="Tóth, Tomáš"/>
    <m/>
  </r>
  <r>
    <d v="2026-04-23T00:00:00"/>
    <s v="T_A"/>
    <x v="0"/>
    <s v="Slovenské turnaje kat. A"/>
    <n v="3"/>
    <n v="23"/>
    <m/>
    <m/>
    <n v="1.2"/>
    <n v="1.5"/>
    <n v="3.5999999999999996"/>
    <s v="IMET SK BA"/>
    <n v="5.3999999999999995"/>
    <s v="Tóth, Tomáš"/>
    <m/>
  </r>
  <r>
    <d v="2026-04-23T00:00:00"/>
    <s v="T_A"/>
    <x v="4"/>
    <s v="Slovenské turnaje kat. A"/>
    <n v="3"/>
    <n v="13"/>
    <m/>
    <m/>
    <n v="1"/>
    <n v="1.5"/>
    <n v="3"/>
    <s v="ŠK Pionierska"/>
    <n v="4.5"/>
    <s v="CHÝBA"/>
    <m/>
  </r>
  <r>
    <d v="2026-04-23T00:00:00"/>
    <s v="T_A"/>
    <x v="2"/>
    <s v="Slovenské turnaje kat. A"/>
    <n v="3"/>
    <n v="17"/>
    <m/>
    <m/>
    <n v="1.2"/>
    <n v="2"/>
    <n v="3.5999999999999996"/>
    <s v="ŠK Pionierska"/>
    <n v="7.1999999999999993"/>
    <s v="Lorinčík, Dušan"/>
    <m/>
  </r>
  <r>
    <d v="2026-04-25T00:00:00"/>
    <s v="JT"/>
    <x v="5"/>
    <s v="Regio"/>
    <n v="4"/>
    <n v="1"/>
    <m/>
    <n v="16"/>
    <n v="1.2"/>
    <n v="1"/>
    <n v="24"/>
    <s v="POHODA Trnava"/>
    <n v="24"/>
    <s v="Varga, Patrik"/>
    <m/>
  </r>
  <r>
    <d v="2026-04-25T00:00:00"/>
    <s v="JT"/>
    <x v="6"/>
    <s v="Regio"/>
    <n v="4"/>
    <n v="1"/>
    <m/>
    <n v="16"/>
    <n v="1.2"/>
    <n v="1"/>
    <n v="24"/>
    <s v="POHODA Trnava"/>
    <n v="24"/>
    <s v="Varga, Patrik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DCFEBB6-E7DF-F443-B32A-112D06DCC243}" name="PivotTable2" cacheId="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Meno">
  <location ref="S10:T62" firstHeaderRow="1" firstDataRow="1" firstDataCol="1"/>
  <pivotFields count="15">
    <pivotField showAll="0"/>
    <pivotField showAll="0"/>
    <pivotField axis="axisRow" showAll="0" sortType="descending">
      <items count="88">
        <item m="1" x="61"/>
        <item m="1" x="79"/>
        <item x="36"/>
        <item m="1" x="60"/>
        <item m="1" x="80"/>
        <item m="1" x="59"/>
        <item m="1" x="86"/>
        <item m="1" x="83"/>
        <item m="1" x="55"/>
        <item m="1" x="62"/>
        <item x="2"/>
        <item m="1" x="81"/>
        <item m="1" x="54"/>
        <item m="1" x="82"/>
        <item m="1" x="56"/>
        <item x="1"/>
        <item m="1" x="58"/>
        <item x="4"/>
        <item x="28"/>
        <item m="1" x="84"/>
        <item m="1" x="85"/>
        <item x="35"/>
        <item x="31"/>
        <item m="1" x="64"/>
        <item m="1" x="78"/>
        <item x="43"/>
        <item x="0"/>
        <item m="1" x="57"/>
        <item x="29"/>
        <item x="30"/>
        <item x="22"/>
        <item x="50"/>
        <item m="1" x="63"/>
        <item x="38"/>
        <item m="1" x="65"/>
        <item x="32"/>
        <item x="13"/>
        <item x="12"/>
        <item x="19"/>
        <item m="1" x="66"/>
        <item x="18"/>
        <item x="24"/>
        <item x="39"/>
        <item m="1" x="51"/>
        <item x="17"/>
        <item m="1" x="67"/>
        <item x="15"/>
        <item m="1" x="68"/>
        <item x="23"/>
        <item x="33"/>
        <item m="1" x="69"/>
        <item m="1" x="70"/>
        <item m="1" x="71"/>
        <item m="1" x="72"/>
        <item m="1" x="73"/>
        <item m="1" x="74"/>
        <item m="1" x="75"/>
        <item m="1" x="52"/>
        <item m="1" x="76"/>
        <item x="8"/>
        <item m="1" x="77"/>
        <item x="26"/>
        <item x="11"/>
        <item x="10"/>
        <item x="3"/>
        <item x="5"/>
        <item x="6"/>
        <item x="7"/>
        <item x="9"/>
        <item x="14"/>
        <item m="1" x="53"/>
        <item x="20"/>
        <item x="25"/>
        <item x="27"/>
        <item x="34"/>
        <item x="37"/>
        <item x="40"/>
        <item x="41"/>
        <item x="42"/>
        <item x="44"/>
        <item x="45"/>
        <item x="46"/>
        <item x="47"/>
        <item x="16"/>
        <item x="48"/>
        <item x="49"/>
        <item x="2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numFmtId="3" showAll="0"/>
    <pivotField showAll="0"/>
    <pivotField showAll="0"/>
    <pivotField showAll="0"/>
    <pivotField numFmtId="4" showAll="0"/>
    <pivotField numFmtId="166" showAll="0"/>
    <pivotField dataField="1" numFmtId="3" showAll="0"/>
    <pivotField showAll="0"/>
    <pivotField numFmtId="166" showAll="0"/>
    <pivotField showAll="0"/>
    <pivotField showAll="0"/>
  </pivotFields>
  <rowFields count="1">
    <field x="2"/>
  </rowFields>
  <rowItems count="52">
    <i>
      <x v="65"/>
    </i>
    <i>
      <x v="15"/>
    </i>
    <i>
      <x v="66"/>
    </i>
    <i>
      <x v="26"/>
    </i>
    <i>
      <x v="10"/>
    </i>
    <i>
      <x v="30"/>
    </i>
    <i>
      <x v="44"/>
    </i>
    <i>
      <x v="29"/>
    </i>
    <i>
      <x v="17"/>
    </i>
    <i>
      <x v="64"/>
    </i>
    <i>
      <x v="63"/>
    </i>
    <i>
      <x v="59"/>
    </i>
    <i>
      <x v="62"/>
    </i>
    <i>
      <x v="28"/>
    </i>
    <i>
      <x v="18"/>
    </i>
    <i>
      <x v="48"/>
    </i>
    <i>
      <x v="37"/>
    </i>
    <i>
      <x v="38"/>
    </i>
    <i>
      <x v="46"/>
    </i>
    <i>
      <x v="67"/>
    </i>
    <i>
      <x v="40"/>
    </i>
    <i>
      <x v="35"/>
    </i>
    <i>
      <x v="71"/>
    </i>
    <i>
      <x v="36"/>
    </i>
    <i>
      <x v="22"/>
    </i>
    <i>
      <x v="83"/>
    </i>
    <i>
      <x v="86"/>
    </i>
    <i>
      <x v="68"/>
    </i>
    <i>
      <x v="41"/>
    </i>
    <i>
      <x v="33"/>
    </i>
    <i>
      <x v="79"/>
    </i>
    <i>
      <x v="49"/>
    </i>
    <i>
      <x v="25"/>
    </i>
    <i>
      <x v="61"/>
    </i>
    <i>
      <x v="84"/>
    </i>
    <i>
      <x v="74"/>
    </i>
    <i>
      <x v="21"/>
    </i>
    <i>
      <x v="72"/>
    </i>
    <i>
      <x v="69"/>
    </i>
    <i>
      <x v="80"/>
    </i>
    <i>
      <x v="2"/>
    </i>
    <i>
      <x v="78"/>
    </i>
    <i>
      <x v="76"/>
    </i>
    <i>
      <x v="82"/>
    </i>
    <i>
      <x v="77"/>
    </i>
    <i>
      <x v="42"/>
    </i>
    <i>
      <x v="31"/>
    </i>
    <i>
      <x v="81"/>
    </i>
    <i>
      <x v="85"/>
    </i>
    <i>
      <x v="75"/>
    </i>
    <i>
      <x v="73"/>
    </i>
    <i t="grand">
      <x/>
    </i>
  </rowItems>
  <colItems count="1">
    <i/>
  </colItems>
  <dataFields count="1">
    <dataField name="Sum of Body spolu" fld="1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7C758AD-0CBA-274D-9833-1650E3CC90D4}" name="Kontingenčná tabuľka1" cacheId="8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>
  <location ref="X10:Y62" firstHeaderRow="1" firstDataRow="1" firstDataCol="1"/>
  <pivotFields count="15">
    <pivotField numFmtId="165" showAll="0"/>
    <pivotField dataField="1" showAll="0"/>
    <pivotField axis="axisRow" showAll="0" sortType="descending">
      <items count="88">
        <item x="17"/>
        <item m="1" x="68"/>
        <item x="18"/>
        <item m="1" x="77"/>
        <item m="1" x="70"/>
        <item m="1" x="61"/>
        <item m="1" x="64"/>
        <item m="1" x="79"/>
        <item x="0"/>
        <item x="36"/>
        <item m="1" x="75"/>
        <item m="1" x="60"/>
        <item m="1" x="72"/>
        <item x="11"/>
        <item m="1" x="73"/>
        <item x="12"/>
        <item x="33"/>
        <item x="23"/>
        <item m="1" x="85"/>
        <item m="1" x="63"/>
        <item x="13"/>
        <item x="35"/>
        <item m="1" x="57"/>
        <item m="1" x="80"/>
        <item m="1" x="59"/>
        <item x="19"/>
        <item x="24"/>
        <item x="8"/>
        <item m="1" x="51"/>
        <item x="28"/>
        <item x="26"/>
        <item x="10"/>
        <item x="43"/>
        <item m="1" x="86"/>
        <item x="39"/>
        <item m="1" x="83"/>
        <item x="22"/>
        <item m="1" x="55"/>
        <item m="1" x="65"/>
        <item m="1" x="67"/>
        <item m="1" x="62"/>
        <item x="2"/>
        <item m="1" x="81"/>
        <item x="29"/>
        <item m="1" x="54"/>
        <item m="1" x="69"/>
        <item m="1" x="82"/>
        <item x="30"/>
        <item m="1" x="84"/>
        <item m="1" x="78"/>
        <item x="38"/>
        <item x="50"/>
        <item m="1" x="71"/>
        <item x="31"/>
        <item x="15"/>
        <item x="32"/>
        <item m="1" x="56"/>
        <item m="1" x="66"/>
        <item x="1"/>
        <item m="1" x="74"/>
        <item m="1" x="76"/>
        <item m="1" x="58"/>
        <item x="4"/>
        <item m="1" x="52"/>
        <item x="3"/>
        <item x="5"/>
        <item x="6"/>
        <item x="7"/>
        <item x="9"/>
        <item x="14"/>
        <item m="1" x="53"/>
        <item x="20"/>
        <item x="25"/>
        <item x="27"/>
        <item x="34"/>
        <item x="37"/>
        <item x="40"/>
        <item x="41"/>
        <item x="42"/>
        <item x="44"/>
        <item x="45"/>
        <item x="46"/>
        <item x="47"/>
        <item x="16"/>
        <item x="48"/>
        <item x="49"/>
        <item x="2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numFmtId="3" showAll="0"/>
    <pivotField showAll="0"/>
    <pivotField showAll="0"/>
    <pivotField showAll="0"/>
    <pivotField numFmtId="4" showAll="0"/>
    <pivotField numFmtId="166" showAll="0"/>
    <pivotField numFmtId="3" showAll="0"/>
    <pivotField showAll="0"/>
    <pivotField numFmtId="166" showAll="0"/>
    <pivotField showAll="0"/>
    <pivotField showAll="0"/>
  </pivotFields>
  <rowFields count="1">
    <field x="2"/>
  </rowFields>
  <rowItems count="52">
    <i>
      <x v="8"/>
    </i>
    <i>
      <x v="65"/>
    </i>
    <i>
      <x v="66"/>
    </i>
    <i>
      <x v="58"/>
    </i>
    <i>
      <x v="41"/>
    </i>
    <i>
      <x v="62"/>
    </i>
    <i>
      <x v="36"/>
    </i>
    <i>
      <x/>
    </i>
    <i>
      <x v="47"/>
    </i>
    <i>
      <x v="13"/>
    </i>
    <i>
      <x v="31"/>
    </i>
    <i>
      <x v="17"/>
    </i>
    <i>
      <x v="27"/>
    </i>
    <i>
      <x v="15"/>
    </i>
    <i>
      <x v="71"/>
    </i>
    <i>
      <x v="25"/>
    </i>
    <i>
      <x v="43"/>
    </i>
    <i>
      <x v="83"/>
    </i>
    <i>
      <x v="64"/>
    </i>
    <i>
      <x v="54"/>
    </i>
    <i>
      <x v="67"/>
    </i>
    <i>
      <x v="86"/>
    </i>
    <i>
      <x v="32"/>
    </i>
    <i>
      <x v="55"/>
    </i>
    <i>
      <x v="79"/>
    </i>
    <i>
      <x v="29"/>
    </i>
    <i>
      <x v="2"/>
    </i>
    <i>
      <x v="20"/>
    </i>
    <i>
      <x v="68"/>
    </i>
    <i>
      <x v="30"/>
    </i>
    <i>
      <x v="50"/>
    </i>
    <i>
      <x v="53"/>
    </i>
    <i>
      <x v="26"/>
    </i>
    <i>
      <x v="16"/>
    </i>
    <i>
      <x v="74"/>
    </i>
    <i>
      <x v="9"/>
    </i>
    <i>
      <x v="82"/>
    </i>
    <i>
      <x v="80"/>
    </i>
    <i>
      <x v="72"/>
    </i>
    <i>
      <x v="84"/>
    </i>
    <i>
      <x v="73"/>
    </i>
    <i>
      <x v="69"/>
    </i>
    <i>
      <x v="51"/>
    </i>
    <i>
      <x v="81"/>
    </i>
    <i>
      <x v="34"/>
    </i>
    <i>
      <x v="21"/>
    </i>
    <i>
      <x v="76"/>
    </i>
    <i>
      <x v="85"/>
    </i>
    <i>
      <x v="77"/>
    </i>
    <i>
      <x v="78"/>
    </i>
    <i>
      <x v="75"/>
    </i>
    <i t="grand">
      <x/>
    </i>
  </rowItems>
  <colItems count="1">
    <i/>
  </colItems>
  <dataFields count="1">
    <dataField name="Počet z Turnaj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Workouts" displayName="Workouts" ref="B10:P248" dataDxfId="17" totalsRowDxfId="16" headerRowCellStyle="Table heading">
  <autoFilter ref="B10:P248" xr:uid="{00000000-0009-0000-0100-000001000000}"/>
  <sortState xmlns:xlrd2="http://schemas.microsoft.com/office/spreadsheetml/2017/richdata2" ref="B11:P13">
    <sortCondition ref="B13"/>
  </sortState>
  <tableColumns count="15">
    <tableColumn id="1" xr3:uid="{00000000-0010-0000-0000-000001000000}" name="Dátum" totalsRowLabel="Total" dataDxfId="15" dataCellStyle="Table date"/>
    <tableColumn id="10" xr3:uid="{3FD5D872-4036-914D-A0C8-8C41F7C8B4F1}" name="Turnaj" dataDxfId="14" dataCellStyle="Table date"/>
    <tableColumn id="9" xr3:uid="{FF6E7538-88AC-EC43-B898-B1D6AD563E4F}" name="Meno Priezvisko" dataDxfId="13" dataCellStyle="Table date"/>
    <tableColumn id="8" xr3:uid="{00000000-0010-0000-0000-000008000000}" name="Typ" dataDxfId="12" dataCellStyle="Table notes"/>
    <tableColumn id="2" xr3:uid="{00000000-0010-0000-0000-000002000000}" name="Body Účasť" dataDxfId="11" dataCellStyle="Table number style">
      <calculatedColumnFormula>VLOOKUP(E11,Data!$I$21:$J$30,2,FALSE)</calculatedColumnFormula>
    </tableColumn>
    <tableColumn id="3" xr3:uid="{00000000-0010-0000-0000-000003000000}" name="Umiestnenie" dataDxfId="10" dataCellStyle="Table 0.00"/>
    <tableColumn id="4" xr3:uid="{00000000-0010-0000-0000-000004000000}" name="počet hráčov v skupine" dataDxfId="9" dataCellStyle="Table 0.00"/>
    <tableColumn id="5" xr3:uid="{00000000-0010-0000-0000-000005000000}" name="Body za Umiestnenie" dataDxfId="8" dataCellStyle="Table number style"/>
    <tableColumn id="13" xr3:uid="{9271C191-1B1F-4A47-99DD-9E7E551545B8}" name="koef. hráča" dataDxfId="7" dataCellStyle="Table number style">
      <calculatedColumnFormula>VLOOKUP(Workouts[[#This Row],[Meno Priezvisko]],Data!$E$62:$I$155,5)</calculatedColumnFormula>
    </tableColumn>
    <tableColumn id="14" xr3:uid="{79BC801B-0D0F-A44E-9287-2DE6BE132CCD}" name="koef. Trénera" dataDxfId="6" dataCellStyle="Table number style">
      <calculatedColumnFormula>VLOOKUP(Workouts[[#This Row],[Tréner]],Data!$N$32:$O$46,2)</calculatedColumnFormula>
    </tableColumn>
    <tableColumn id="6" xr3:uid="{00000000-0010-0000-0000-000006000000}" name="Body spolu" dataDxfId="5" dataCellStyle="Table number style">
      <calculatedColumnFormula>(Workouts[[#This Row],[Body za Umiestnenie]]+Workouts[[#This Row],[Body Účasť]])*Workouts[[#This Row],[koef. hráča]]</calculatedColumnFormula>
    </tableColumn>
    <tableColumn id="12" xr3:uid="{89FAA736-AEA7-AC4B-8929-4144716CA7D5}" name="Klub" dataDxfId="4" dataCellStyle="Table number style">
      <calculatedColumnFormula>VLOOKUP(Workouts[[#This Row],[Meno Priezvisko]],Data!$E$62:$G$155,2)</calculatedColumnFormula>
    </tableColumn>
    <tableColumn id="15" xr3:uid="{A9D73BC1-974F-8A40-9ABF-72414C305DDB}" name="Hodnotenie Trénera" dataDxfId="3" dataCellStyle="Table number style">
      <calculatedColumnFormula>Workouts[[#This Row],[Body spolu]]*Workouts[[#This Row],[koef. Trénera]]</calculatedColumnFormula>
    </tableColumn>
    <tableColumn id="11" xr3:uid="{8B276DC2-2FBA-3F49-944C-C5482F06001E}" name="Tréner" dataDxfId="2" dataCellStyle="Table number style">
      <calculatedColumnFormula>VLOOKUP(Workouts[[#This Row],[Meno Priezvisko]],Data!$E$62:$G$155,3)</calculatedColumnFormula>
    </tableColumn>
    <tableColumn id="7" xr3:uid="{00000000-0010-0000-0000-000007000000}" name="Poznámka" totalsRowFunction="count" dataDxfId="1" dataCellStyle="Table notes"/>
  </tableColumns>
  <tableStyleInfo name="TableStyleLight2" showFirstColumn="0" showLastColumn="0" showRowStripes="1" showColumnStripes="0"/>
  <extLst>
    <ext xmlns:x14="http://schemas.microsoft.com/office/spreadsheetml/2009/9/main" uri="{504A1905-F514-4f6f-8877-14C23A59335A}">
      <x14:table altTextSummary="Enter workout details, including date, activity, duration, distance, pace, calories, body weight, and any notes. Pace is automatically calcuated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2F0AC74-7C2B-A444-BB2C-6238DA4A2AD3}" name="Hraci" displayName="Hraci" ref="B2:B75" totalsRowShown="0">
  <autoFilter ref="B2:B75" xr:uid="{12F0AC74-7C2B-A444-BB2C-6238DA4A2AD3}"/>
  <tableColumns count="1">
    <tableColumn id="1" xr3:uid="{3EB213DA-89F6-FD48-B462-6F778EBCFABF}" name="Hráči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E55544C-3BA0-E844-915B-4EE5233BD0CA}" name="Table4" displayName="Table4" ref="F21:F30" totalsRowShown="0">
  <autoFilter ref="F21:F30" xr:uid="{2E55544C-3BA0-E844-915B-4EE5233BD0CA}"/>
  <tableColumns count="1">
    <tableColumn id="1" xr3:uid="{8914D2E9-0563-1E40-A956-A1D08B63D096}" name="Typ_T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E27AC0D-11EA-C443-9B9E-77F36464C3B2}" name="Table5" displayName="Table5" ref="G21:G30" totalsRowShown="0">
  <autoFilter ref="G21:G30" xr:uid="{3E27AC0D-11EA-C443-9B9E-77F36464C3B2}"/>
  <tableColumns count="1">
    <tableColumn id="1" xr3:uid="{20B815E0-29B8-A844-9561-954DBAC6A7A1}" name="ucast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vmlDrawing" Target="../drawings/vmlDrawing1.vml"/><Relationship Id="rId5" Type="http://schemas.openxmlformats.org/officeDocument/2006/relationships/comments" Target="../comments1.xml"/><Relationship Id="rId4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Z248"/>
  <sheetViews>
    <sheetView showGridLines="0" tabSelected="1" zoomScale="80" zoomScaleNormal="80" workbookViewId="0">
      <selection activeCell="A14" sqref="A14"/>
    </sheetView>
  </sheetViews>
  <sheetFormatPr defaultColWidth="8.625" defaultRowHeight="14.25" x14ac:dyDescent="0.2"/>
  <cols>
    <col min="1" max="1" width="2.625" style="3" customWidth="1"/>
    <col min="2" max="6" width="31.875" style="3" customWidth="1"/>
    <col min="7" max="7" width="17.125" style="3" bestFit="1" customWidth="1"/>
    <col min="8" max="8" width="13.5" style="3" customWidth="1"/>
    <col min="9" max="9" width="15.5" style="3" customWidth="1"/>
    <col min="10" max="10" width="28.875" style="3" customWidth="1"/>
    <col min="11" max="11" width="19.875" style="3" customWidth="1"/>
    <col min="12" max="12" width="17.625" style="3" customWidth="1"/>
    <col min="13" max="13" width="21.375" style="50" bestFit="1" customWidth="1"/>
    <col min="14" max="14" width="21.375" style="50" customWidth="1"/>
    <col min="15" max="15" width="19.625" style="50" bestFit="1" customWidth="1"/>
    <col min="16" max="16" width="15.125" style="3" customWidth="1"/>
    <col min="17" max="17" width="2.625" style="3" customWidth="1"/>
    <col min="18" max="18" width="8.625" style="3"/>
    <col min="19" max="19" width="18.625" style="3" bestFit="1" customWidth="1"/>
    <col min="20" max="20" width="17.625" style="3" bestFit="1" customWidth="1"/>
    <col min="21" max="23" width="8.625" style="3"/>
    <col min="24" max="24" width="20.125" style="3" bestFit="1" customWidth="1"/>
    <col min="25" max="25" width="13.875" style="3" bestFit="1" customWidth="1"/>
    <col min="26" max="16384" width="8.625" style="3"/>
  </cols>
  <sheetData>
    <row r="1" spans="1:26" s="1" customFormat="1" ht="30.75" thickBot="1" x14ac:dyDescent="0.45">
      <c r="B1" s="2" t="s">
        <v>113</v>
      </c>
      <c r="C1" s="2"/>
      <c r="D1" s="2"/>
      <c r="M1" s="48"/>
      <c r="N1" s="48"/>
      <c r="O1" s="48"/>
    </row>
    <row r="2" spans="1:26" customFormat="1" ht="24" thickTop="1" x14ac:dyDescent="0.35">
      <c r="A2" s="30"/>
      <c r="B2" s="33" t="s">
        <v>33</v>
      </c>
      <c r="C2" s="32"/>
      <c r="D2" s="32"/>
      <c r="E2" s="30"/>
      <c r="F2" s="30"/>
      <c r="G2" s="30"/>
      <c r="H2" s="30"/>
      <c r="I2" s="30"/>
      <c r="J2" s="30"/>
      <c r="K2" s="30"/>
      <c r="L2" s="30"/>
      <c r="M2" s="49"/>
      <c r="N2" s="49"/>
      <c r="O2" s="49"/>
      <c r="P2" s="30"/>
      <c r="Q2" s="30"/>
      <c r="R2" s="30"/>
      <c r="S2" s="30"/>
      <c r="T2" s="30"/>
    </row>
    <row r="3" spans="1:26" customFormat="1" ht="21" x14ac:dyDescent="0.2">
      <c r="A3" s="30"/>
      <c r="B3" s="40">
        <v>1</v>
      </c>
      <c r="C3" s="24">
        <v>2</v>
      </c>
      <c r="D3" s="25">
        <v>3</v>
      </c>
      <c r="E3" s="26">
        <v>4</v>
      </c>
      <c r="F3" s="44">
        <v>5</v>
      </c>
      <c r="G3" s="30"/>
      <c r="H3" s="30"/>
      <c r="I3" s="30"/>
      <c r="J3" s="30"/>
      <c r="K3" s="30"/>
      <c r="L3" s="30"/>
      <c r="M3" s="49"/>
      <c r="N3" s="49"/>
      <c r="O3" s="49"/>
      <c r="P3" s="30"/>
      <c r="Q3" s="30"/>
      <c r="R3" s="30"/>
      <c r="S3" s="30"/>
      <c r="T3" s="30"/>
    </row>
    <row r="4" spans="1:26" customFormat="1" ht="24" x14ac:dyDescent="0.2">
      <c r="A4" s="30"/>
      <c r="B4" s="41" t="str">
        <f>S11</f>
        <v>David Varga</v>
      </c>
      <c r="C4" s="34" t="str">
        <f>S12</f>
        <v>Veronika Hrušecká</v>
      </c>
      <c r="D4" s="35" t="str">
        <f>S13</f>
        <v>Filip Varga</v>
      </c>
      <c r="E4" s="36" t="str">
        <f>S14</f>
        <v>Dominik Hrušecký</v>
      </c>
      <c r="F4" s="45" t="str">
        <f>S15</f>
        <v>Peter Amzler</v>
      </c>
      <c r="G4" s="30"/>
      <c r="H4" s="30"/>
      <c r="I4" s="30"/>
      <c r="J4" s="30"/>
      <c r="K4" s="30"/>
      <c r="L4" s="30"/>
      <c r="M4" s="49"/>
      <c r="N4" s="49"/>
      <c r="O4" s="49"/>
      <c r="P4" s="30"/>
      <c r="Q4" s="30"/>
      <c r="R4" s="30"/>
      <c r="S4" s="30"/>
      <c r="T4" s="30"/>
    </row>
    <row r="5" spans="1:26" customFormat="1" x14ac:dyDescent="0.2">
      <c r="A5" s="30"/>
      <c r="B5" s="6"/>
      <c r="C5" s="6"/>
      <c r="D5" s="6"/>
      <c r="E5" s="6"/>
      <c r="G5" s="30"/>
      <c r="H5" s="30"/>
      <c r="I5" s="30"/>
      <c r="J5" s="30"/>
      <c r="K5" s="30"/>
      <c r="L5" s="30"/>
      <c r="M5" s="49"/>
      <c r="N5" s="49"/>
      <c r="O5" s="49"/>
      <c r="P5" s="30"/>
      <c r="Q5" s="30"/>
      <c r="R5" s="30"/>
      <c r="S5" s="30"/>
      <c r="T5" s="30"/>
    </row>
    <row r="6" spans="1:26" customFormat="1" ht="21" x14ac:dyDescent="0.2">
      <c r="A6" s="30"/>
      <c r="B6" s="42">
        <v>6</v>
      </c>
      <c r="C6" s="27">
        <v>7</v>
      </c>
      <c r="D6" s="28">
        <v>8</v>
      </c>
      <c r="E6" s="23">
        <v>9</v>
      </c>
      <c r="F6" s="46">
        <v>10</v>
      </c>
      <c r="G6" s="30"/>
      <c r="H6" s="30"/>
      <c r="I6" s="30"/>
      <c r="J6" s="30"/>
      <c r="K6" s="30"/>
      <c r="L6" s="30"/>
      <c r="M6" s="49"/>
      <c r="N6" s="49"/>
      <c r="O6" s="49"/>
      <c r="P6" s="30"/>
      <c r="Q6" s="30"/>
      <c r="R6" s="30"/>
      <c r="S6" s="30"/>
      <c r="T6" s="30"/>
    </row>
    <row r="7" spans="1:26" customFormat="1" ht="24" x14ac:dyDescent="0.2">
      <c r="A7" s="30"/>
      <c r="B7" s="43" t="str">
        <f>S16</f>
        <v>Nela Kottferová</v>
      </c>
      <c r="C7" s="37" t="str">
        <f>S17</f>
        <v>Adam Dubecký</v>
      </c>
      <c r="D7" s="38" t="str">
        <f>S18</f>
        <v>Sára Kottferová</v>
      </c>
      <c r="E7" s="39" t="str">
        <f>S19</f>
        <v>Yelysey Udodov</v>
      </c>
      <c r="F7" s="47" t="str">
        <f>S20</f>
        <v>Sandra Slagter</v>
      </c>
      <c r="G7" s="30"/>
      <c r="H7" s="30"/>
      <c r="I7" s="30"/>
      <c r="J7" s="30"/>
      <c r="K7" s="30"/>
      <c r="L7" s="30"/>
      <c r="M7" s="49"/>
      <c r="N7" s="49"/>
      <c r="O7" s="49"/>
      <c r="P7" s="30"/>
      <c r="Q7" s="30"/>
      <c r="R7" s="30"/>
      <c r="S7" s="30"/>
      <c r="T7" s="30"/>
    </row>
    <row r="8" spans="1:26" customFormat="1" ht="20.25" x14ac:dyDescent="0.2">
      <c r="A8" s="30"/>
      <c r="B8" s="31"/>
      <c r="C8" s="31"/>
      <c r="D8" s="31"/>
      <c r="E8" s="30"/>
      <c r="F8" s="30"/>
      <c r="G8" s="30"/>
      <c r="H8" s="30"/>
      <c r="I8" s="30"/>
      <c r="J8" s="30"/>
      <c r="K8" s="30"/>
      <c r="L8" s="30"/>
      <c r="M8" s="49"/>
      <c r="N8" s="49"/>
      <c r="O8" s="49"/>
      <c r="P8" s="30"/>
      <c r="Q8" s="30"/>
      <c r="R8" s="30"/>
      <c r="S8" s="30"/>
      <c r="T8" s="30"/>
    </row>
    <row r="9" spans="1:26" ht="23.25" x14ac:dyDescent="0.35">
      <c r="B9" s="4" t="s">
        <v>0</v>
      </c>
      <c r="C9" s="4"/>
      <c r="D9" s="4"/>
      <c r="U9"/>
    </row>
    <row r="10" spans="1:26" s="5" customFormat="1" ht="30" x14ac:dyDescent="0.2">
      <c r="B10" s="7" t="s">
        <v>1</v>
      </c>
      <c r="C10" s="11" t="s">
        <v>32</v>
      </c>
      <c r="D10" s="7" t="s">
        <v>2</v>
      </c>
      <c r="E10" s="11" t="s">
        <v>5</v>
      </c>
      <c r="F10" s="11" t="s">
        <v>24</v>
      </c>
      <c r="G10" s="11" t="s">
        <v>26</v>
      </c>
      <c r="H10" s="11" t="s">
        <v>27</v>
      </c>
      <c r="I10" s="11" t="s">
        <v>28</v>
      </c>
      <c r="J10" s="11" t="s">
        <v>120</v>
      </c>
      <c r="K10" s="11" t="s">
        <v>119</v>
      </c>
      <c r="L10" s="11" t="s">
        <v>29</v>
      </c>
      <c r="M10" s="51" t="s">
        <v>88</v>
      </c>
      <c r="N10" s="51" t="s">
        <v>121</v>
      </c>
      <c r="O10" s="51" t="s">
        <v>89</v>
      </c>
      <c r="P10" s="7" t="s">
        <v>47</v>
      </c>
      <c r="S10" s="21" t="s">
        <v>46</v>
      </c>
      <c r="T10" t="s">
        <v>42</v>
      </c>
      <c r="U10"/>
      <c r="X10" s="21" t="s">
        <v>86</v>
      </c>
      <c r="Y10" t="s">
        <v>87</v>
      </c>
      <c r="Z10"/>
    </row>
    <row r="11" spans="1:26" ht="18" x14ac:dyDescent="0.25">
      <c r="B11" s="29">
        <v>45894</v>
      </c>
      <c r="C11" s="9" t="s">
        <v>115</v>
      </c>
      <c r="D11" s="17" t="s">
        <v>52</v>
      </c>
      <c r="E11" s="8" t="s">
        <v>232</v>
      </c>
      <c r="F11" s="19">
        <f>VLOOKUP(E11,Data!$I$21:$J$30,2,FALSE)</f>
        <v>2</v>
      </c>
      <c r="G11" s="13"/>
      <c r="H11" s="13"/>
      <c r="I11" s="20"/>
      <c r="J11" s="87">
        <f>VLOOKUP(Workouts[[#This Row],[Meno Priezvisko]],Data!$E$62:$I$155,5)</f>
        <v>1.2</v>
      </c>
      <c r="K11" s="84">
        <f>VLOOKUP(Workouts[[#This Row],[Tréner]],Data!$N$32:$O$46,2)</f>
        <v>1.5</v>
      </c>
      <c r="L11" s="89">
        <f>(Workouts[[#This Row],[Body za Umiestnenie]]+Workouts[[#This Row],[Body Účasť]])*Workouts[[#This Row],[koef. hráča]]</f>
        <v>2.4</v>
      </c>
      <c r="M11" s="52" t="str">
        <f>VLOOKUP(Workouts[[#This Row],[Meno Priezvisko]],Data!$E$62:$G$155,2)</f>
        <v>IMET SK BA</v>
      </c>
      <c r="N11" s="85">
        <f>Workouts[[#This Row],[Body spolu]]*Workouts[[#This Row],[koef. Trénera]]</f>
        <v>3.5999999999999996</v>
      </c>
      <c r="O11" s="52" t="str">
        <f>VLOOKUP(Workouts[[#This Row],[Meno Priezvisko]],Data!$E$62:$G$155,3)</f>
        <v>Tóth, Tomáš</v>
      </c>
      <c r="P11" s="8"/>
      <c r="S11" s="22" t="s">
        <v>228</v>
      </c>
      <c r="T11" s="121">
        <v>262.8</v>
      </c>
      <c r="U11"/>
      <c r="X11" s="22" t="s">
        <v>52</v>
      </c>
      <c r="Y11" s="121">
        <v>20</v>
      </c>
      <c r="Z11"/>
    </row>
    <row r="12" spans="1:26" ht="18" x14ac:dyDescent="0.25">
      <c r="B12" s="29">
        <v>45894</v>
      </c>
      <c r="C12" s="9" t="s">
        <v>115</v>
      </c>
      <c r="D12" s="17" t="s">
        <v>34</v>
      </c>
      <c r="E12" s="8" t="s">
        <v>232</v>
      </c>
      <c r="F12" s="19">
        <f>VLOOKUP(E12,Data!$I$21:$J$30,2,FALSE)</f>
        <v>2</v>
      </c>
      <c r="G12" s="13"/>
      <c r="H12" s="13"/>
      <c r="I12" s="20"/>
      <c r="J12" s="87">
        <f>VLOOKUP(Workouts[[#This Row],[Meno Priezvisko]],Data!$E$62:$I$155,5)</f>
        <v>1.1499999999999999</v>
      </c>
      <c r="K12" s="84">
        <f>VLOOKUP(Workouts[[#This Row],[Tréner]],Data!$N$32:$O$46,2)</f>
        <v>1.5</v>
      </c>
      <c r="L12" s="89">
        <f>(Workouts[[#This Row],[Body za Umiestnenie]]+Workouts[[#This Row],[Body Účasť]])*Workouts[[#This Row],[koef. hráča]]</f>
        <v>2.2999999999999998</v>
      </c>
      <c r="M12" s="52" t="str">
        <f>VLOOKUP(Workouts[[#This Row],[Meno Priezvisko]],Data!$E$62:$G$155,2)</f>
        <v>IMET SK BA</v>
      </c>
      <c r="N12" s="85">
        <f>Workouts[[#This Row],[Body spolu]]*Workouts[[#This Row],[koef. Trénera]]</f>
        <v>3.4499999999999997</v>
      </c>
      <c r="O12" s="52" t="str">
        <f>VLOOKUP(Workouts[[#This Row],[Meno Priezvisko]],Data!$E$62:$G$155,3)</f>
        <v>Tóth, Tomáš</v>
      </c>
      <c r="P12" s="8"/>
      <c r="S12" s="22" t="s">
        <v>34</v>
      </c>
      <c r="T12" s="121">
        <v>210.45</v>
      </c>
      <c r="U12"/>
      <c r="X12" s="22" t="s">
        <v>228</v>
      </c>
      <c r="Y12" s="121">
        <v>18</v>
      </c>
      <c r="Z12"/>
    </row>
    <row r="13" spans="1:26" ht="18" x14ac:dyDescent="0.25">
      <c r="B13" s="29">
        <v>45894</v>
      </c>
      <c r="C13" s="9" t="s">
        <v>115</v>
      </c>
      <c r="D13" s="17" t="s">
        <v>4</v>
      </c>
      <c r="E13" s="10" t="s">
        <v>232</v>
      </c>
      <c r="F13" s="19">
        <f>VLOOKUP(E13,Data!$I$21:$J$30,2,FALSE)</f>
        <v>2</v>
      </c>
      <c r="G13" s="14"/>
      <c r="H13" s="14"/>
      <c r="I13" s="19"/>
      <c r="J13" s="88">
        <f>VLOOKUP(Workouts[[#This Row],[Meno Priezvisko]],Data!$E$62:$I$155,5)</f>
        <v>1.2</v>
      </c>
      <c r="K13" s="84">
        <f>VLOOKUP(Workouts[[#This Row],[Tréner]],Data!$N$32:$O$46,2)</f>
        <v>2</v>
      </c>
      <c r="L13" s="90">
        <f>(Workouts[[#This Row],[Body za Umiestnenie]]+Workouts[[#This Row],[Body Účasť]])*Workouts[[#This Row],[koef. hráča]]</f>
        <v>2.4</v>
      </c>
      <c r="M13" s="52" t="str">
        <f>VLOOKUP(Workouts[[#This Row],[Meno Priezvisko]],Data!$E$62:$G$155,2)</f>
        <v>ŠK Pionierska</v>
      </c>
      <c r="N13" s="85">
        <f>Workouts[[#This Row],[Body spolu]]*Workouts[[#This Row],[koef. Trénera]]</f>
        <v>4.8</v>
      </c>
      <c r="O13" s="52" t="str">
        <f>VLOOKUP(Workouts[[#This Row],[Meno Priezvisko]],Data!$E$62:$G$155,3)</f>
        <v>Lorinčík, Dušan</v>
      </c>
      <c r="P13" s="10"/>
      <c r="S13" s="22" t="s">
        <v>230</v>
      </c>
      <c r="T13" s="121">
        <v>155.99999999999997</v>
      </c>
      <c r="U13"/>
      <c r="X13" s="22" t="s">
        <v>230</v>
      </c>
      <c r="Y13" s="121">
        <v>17</v>
      </c>
      <c r="Z13"/>
    </row>
    <row r="14" spans="1:26" ht="18" x14ac:dyDescent="0.25">
      <c r="B14" s="29">
        <v>45913</v>
      </c>
      <c r="C14" s="91" t="s">
        <v>227</v>
      </c>
      <c r="D14" s="17" t="s">
        <v>34</v>
      </c>
      <c r="E14" s="10" t="s">
        <v>15</v>
      </c>
      <c r="F14" s="19">
        <f>VLOOKUP(E14,Data!$I$21:$J$30,2,FALSE)</f>
        <v>4</v>
      </c>
      <c r="G14" s="14">
        <v>1</v>
      </c>
      <c r="H14" s="14"/>
      <c r="I14" s="19">
        <v>16</v>
      </c>
      <c r="J14" s="88">
        <f>VLOOKUP(Workouts[[#This Row],[Meno Priezvisko]],Data!$E$62:$I$155,5)</f>
        <v>1.1499999999999999</v>
      </c>
      <c r="K14" s="92">
        <f>VLOOKUP(Workouts[[#This Row],[Tréner]],Data!$N$32:$O$46,2)</f>
        <v>1.5</v>
      </c>
      <c r="L14" s="90">
        <f>(Workouts[[#This Row],[Body za Umiestnenie]]+Workouts[[#This Row],[Body Účasť]])*Workouts[[#This Row],[koef. hráča]]</f>
        <v>23</v>
      </c>
      <c r="M14" s="52" t="str">
        <f>VLOOKUP(Workouts[[#This Row],[Meno Priezvisko]],Data!$E$62:$G$155,2)</f>
        <v>IMET SK BA</v>
      </c>
      <c r="N14" s="85">
        <f>Workouts[[#This Row],[Body spolu]]*Workouts[[#This Row],[koef. Trénera]]</f>
        <v>34.5</v>
      </c>
      <c r="O14" s="52" t="str">
        <f>VLOOKUP(Workouts[[#This Row],[Meno Priezvisko]],Data!$E$62:$G$155,3)</f>
        <v>Tóth, Tomáš</v>
      </c>
      <c r="P14" s="10"/>
      <c r="S14" s="22" t="s">
        <v>52</v>
      </c>
      <c r="T14" s="121">
        <v>131.99999999999997</v>
      </c>
      <c r="U14"/>
      <c r="X14" s="22" t="s">
        <v>34</v>
      </c>
      <c r="Y14" s="121">
        <v>15</v>
      </c>
      <c r="Z14"/>
    </row>
    <row r="15" spans="1:26" ht="18" x14ac:dyDescent="0.25">
      <c r="B15" s="29">
        <v>45913</v>
      </c>
      <c r="C15" s="91" t="s">
        <v>227</v>
      </c>
      <c r="D15" s="17" t="s">
        <v>52</v>
      </c>
      <c r="E15" s="10" t="s">
        <v>15</v>
      </c>
      <c r="F15" s="19">
        <f>VLOOKUP(E15,Data!$I$21:$J$30,2,FALSE)</f>
        <v>4</v>
      </c>
      <c r="G15" s="14">
        <v>4</v>
      </c>
      <c r="H15" s="14"/>
      <c r="I15" s="19">
        <v>2</v>
      </c>
      <c r="J15" s="88">
        <f>VLOOKUP(Workouts[[#This Row],[Meno Priezvisko]],Data!$E$62:$I$155,5)</f>
        <v>1.2</v>
      </c>
      <c r="K15" s="92">
        <f>VLOOKUP(Workouts[[#This Row],[Tréner]],Data!$N$32:$O$46,2)</f>
        <v>1.5</v>
      </c>
      <c r="L15" s="90">
        <f>(Workouts[[#This Row],[Body za Umiestnenie]]+Workouts[[#This Row],[Body Účasť]])*Workouts[[#This Row],[koef. hráča]]</f>
        <v>7.1999999999999993</v>
      </c>
      <c r="M15" s="52" t="str">
        <f>VLOOKUP(Workouts[[#This Row],[Meno Priezvisko]],Data!$E$62:$G$155,2)</f>
        <v>IMET SK BA</v>
      </c>
      <c r="N15" s="85">
        <f>Workouts[[#This Row],[Body spolu]]*Workouts[[#This Row],[koef. Trénera]]</f>
        <v>10.799999999999999</v>
      </c>
      <c r="O15" s="52" t="str">
        <f>VLOOKUP(Workouts[[#This Row],[Meno Priezvisko]],Data!$E$62:$G$155,3)</f>
        <v>Tóth, Tomáš</v>
      </c>
      <c r="P15" s="10"/>
      <c r="S15" s="22" t="s">
        <v>4</v>
      </c>
      <c r="T15" s="121">
        <v>93.599999999999966</v>
      </c>
      <c r="U15"/>
      <c r="X15" s="22" t="s">
        <v>4</v>
      </c>
      <c r="Y15" s="121">
        <v>15</v>
      </c>
      <c r="Z15"/>
    </row>
    <row r="16" spans="1:26" ht="18" x14ac:dyDescent="0.25">
      <c r="B16" s="29">
        <v>45921</v>
      </c>
      <c r="C16" s="91" t="s">
        <v>14</v>
      </c>
      <c r="D16" s="17" t="s">
        <v>4</v>
      </c>
      <c r="E16" s="10" t="s">
        <v>14</v>
      </c>
      <c r="F16" s="19">
        <f>VLOOKUP(E16,Data!$I$21:$J$30,2,FALSE)</f>
        <v>8</v>
      </c>
      <c r="G16" s="14">
        <v>6</v>
      </c>
      <c r="H16" s="14"/>
      <c r="I16" s="19">
        <v>6</v>
      </c>
      <c r="J16" s="88">
        <f>VLOOKUP(Workouts[[#This Row],[Meno Priezvisko]],Data!$E$62:$I$155,5)</f>
        <v>1.2</v>
      </c>
      <c r="K16" s="92">
        <f>VLOOKUP(Workouts[[#This Row],[Tréner]],Data!$N$32:$O$46,2)</f>
        <v>2</v>
      </c>
      <c r="L16" s="90">
        <f>(Workouts[[#This Row],[Body za Umiestnenie]]+Workouts[[#This Row],[Body Účasť]])*Workouts[[#This Row],[koef. hráča]]</f>
        <v>16.8</v>
      </c>
      <c r="M16" s="52" t="str">
        <f>VLOOKUP(Workouts[[#This Row],[Meno Priezvisko]],Data!$E$62:$G$155,2)</f>
        <v>ŠK Pionierska</v>
      </c>
      <c r="N16" s="85">
        <f>Workouts[[#This Row],[Body spolu]]*Workouts[[#This Row],[koef. Trénera]]</f>
        <v>33.6</v>
      </c>
      <c r="O16" s="52" t="str">
        <f>VLOOKUP(Workouts[[#This Row],[Meno Priezvisko]],Data!$E$62:$G$155,3)</f>
        <v>Lorinčík, Dušan</v>
      </c>
      <c r="P16" s="10"/>
      <c r="S16" s="22" t="s">
        <v>54</v>
      </c>
      <c r="T16" s="121">
        <v>60.900000000000006</v>
      </c>
      <c r="U16"/>
      <c r="X16" s="22" t="s">
        <v>40</v>
      </c>
      <c r="Y16" s="121">
        <v>13</v>
      </c>
      <c r="Z16"/>
    </row>
    <row r="17" spans="2:26" ht="18" x14ac:dyDescent="0.25">
      <c r="B17" s="29">
        <v>45921</v>
      </c>
      <c r="C17" s="91" t="s">
        <v>14</v>
      </c>
      <c r="D17" s="17" t="s">
        <v>34</v>
      </c>
      <c r="E17" s="10" t="s">
        <v>14</v>
      </c>
      <c r="F17" s="19">
        <f>VLOOKUP(E17,Data!$I$21:$J$30,2,FALSE)</f>
        <v>8</v>
      </c>
      <c r="G17" s="14">
        <v>1</v>
      </c>
      <c r="H17" s="14"/>
      <c r="I17" s="19">
        <v>20</v>
      </c>
      <c r="J17" s="88">
        <f>VLOOKUP(Workouts[[#This Row],[Meno Priezvisko]],Data!$E$62:$I$155,5)</f>
        <v>1.1499999999999999</v>
      </c>
      <c r="K17" s="92">
        <f>VLOOKUP(Workouts[[#This Row],[Tréner]],Data!$N$32:$O$46,2)</f>
        <v>1.5</v>
      </c>
      <c r="L17" s="90">
        <f>(Workouts[[#This Row],[Body za Umiestnenie]]+Workouts[[#This Row],[Body Účasť]])*Workouts[[#This Row],[koef. hráča]]</f>
        <v>32.199999999999996</v>
      </c>
      <c r="M17" s="52" t="str">
        <f>VLOOKUP(Workouts[[#This Row],[Meno Priezvisko]],Data!$E$62:$G$155,2)</f>
        <v>IMET SK BA</v>
      </c>
      <c r="N17" s="85">
        <f>Workouts[[#This Row],[Body spolu]]*Workouts[[#This Row],[koef. Trénera]]</f>
        <v>48.3</v>
      </c>
      <c r="O17" s="52" t="str">
        <f>VLOOKUP(Workouts[[#This Row],[Meno Priezvisko]],Data!$E$62:$G$155,3)</f>
        <v>Tóth, Tomáš</v>
      </c>
      <c r="P17" s="10"/>
      <c r="S17" s="22" t="s">
        <v>68</v>
      </c>
      <c r="T17" s="121">
        <v>52.500000000000007</v>
      </c>
      <c r="U17"/>
      <c r="X17" s="22" t="s">
        <v>54</v>
      </c>
      <c r="Y17" s="121">
        <v>9</v>
      </c>
      <c r="Z17"/>
    </row>
    <row r="18" spans="2:26" ht="18" x14ac:dyDescent="0.25">
      <c r="B18" s="29">
        <v>45921</v>
      </c>
      <c r="C18" s="91" t="s">
        <v>14</v>
      </c>
      <c r="D18" s="17" t="s">
        <v>52</v>
      </c>
      <c r="E18" s="10" t="s">
        <v>14</v>
      </c>
      <c r="F18" s="19">
        <f>VLOOKUP(E18,Data!$I$21:$J$30,2,FALSE)</f>
        <v>8</v>
      </c>
      <c r="G18" s="14">
        <v>8</v>
      </c>
      <c r="H18" s="14"/>
      <c r="I18" s="19">
        <v>6</v>
      </c>
      <c r="J18" s="88">
        <f>VLOOKUP(Workouts[[#This Row],[Meno Priezvisko]],Data!$E$62:$I$155,5)</f>
        <v>1.2</v>
      </c>
      <c r="K18" s="92">
        <f>VLOOKUP(Workouts[[#This Row],[Tréner]],Data!$N$32:$O$46,2)</f>
        <v>1.5</v>
      </c>
      <c r="L18" s="90">
        <f>(Workouts[[#This Row],[Body za Umiestnenie]]+Workouts[[#This Row],[Body Účasť]])*Workouts[[#This Row],[koef. hráča]]</f>
        <v>16.8</v>
      </c>
      <c r="M18" s="52" t="str">
        <f>VLOOKUP(Workouts[[#This Row],[Meno Priezvisko]],Data!$E$62:$G$155,2)</f>
        <v>IMET SK BA</v>
      </c>
      <c r="N18" s="85">
        <f>Workouts[[#This Row],[Body spolu]]*Workouts[[#This Row],[koef. Trénera]]</f>
        <v>25.200000000000003</v>
      </c>
      <c r="O18" s="52" t="str">
        <f>VLOOKUP(Workouts[[#This Row],[Meno Priezvisko]],Data!$E$62:$G$155,3)</f>
        <v>Tóth, Tomáš</v>
      </c>
      <c r="P18" s="10"/>
      <c r="S18" s="22" t="s">
        <v>55</v>
      </c>
      <c r="T18" s="121">
        <v>51.45</v>
      </c>
      <c r="U18"/>
      <c r="X18" s="22" t="s">
        <v>68</v>
      </c>
      <c r="Y18" s="121">
        <v>8</v>
      </c>
      <c r="Z18"/>
    </row>
    <row r="19" spans="2:26" ht="18" x14ac:dyDescent="0.25">
      <c r="B19" s="29">
        <v>45921</v>
      </c>
      <c r="C19" s="91" t="s">
        <v>14</v>
      </c>
      <c r="D19" s="17" t="s">
        <v>159</v>
      </c>
      <c r="E19" s="10" t="s">
        <v>14</v>
      </c>
      <c r="F19" s="19">
        <f>VLOOKUP(E19,Data!$I$21:$J$30,2,FALSE)</f>
        <v>8</v>
      </c>
      <c r="G19" s="14">
        <v>7</v>
      </c>
      <c r="H19" s="14"/>
      <c r="I19" s="19">
        <v>6</v>
      </c>
      <c r="J19" s="88">
        <f>VLOOKUP(Workouts[[#This Row],[Meno Priezvisko]],Data!$E$62:$I$155,5)</f>
        <v>1.05</v>
      </c>
      <c r="K19" s="92">
        <f>VLOOKUP(Workouts[[#This Row],[Tréner]],Data!$N$32:$O$46,2)</f>
        <v>1</v>
      </c>
      <c r="L19" s="90">
        <f>(Workouts[[#This Row],[Body za Umiestnenie]]+Workouts[[#This Row],[Body Účasť]])*Workouts[[#This Row],[koef. hráča]]</f>
        <v>14.700000000000001</v>
      </c>
      <c r="M19" s="52" t="str">
        <f>VLOOKUP(Workouts[[#This Row],[Meno Priezvisko]],Data!$E$62:$G$155,2)</f>
        <v>POHODA Trnava</v>
      </c>
      <c r="N19" s="85">
        <f>Workouts[[#This Row],[Body spolu]]*Workouts[[#This Row],[koef. Trénera]]</f>
        <v>14.700000000000001</v>
      </c>
      <c r="O19" s="52" t="str">
        <f>VLOOKUP(Workouts[[#This Row],[Meno Priezvisko]],Data!$E$62:$G$155,3)</f>
        <v>Varga, Patrik</v>
      </c>
      <c r="P19" s="10"/>
      <c r="S19" s="22" t="s">
        <v>40</v>
      </c>
      <c r="T19" s="121">
        <v>48</v>
      </c>
      <c r="U19"/>
      <c r="X19" s="22" t="s">
        <v>55</v>
      </c>
      <c r="Y19" s="121">
        <v>8</v>
      </c>
      <c r="Z19"/>
    </row>
    <row r="20" spans="2:26" ht="18" x14ac:dyDescent="0.25">
      <c r="B20" s="29">
        <v>45921</v>
      </c>
      <c r="C20" s="91" t="s">
        <v>14</v>
      </c>
      <c r="D20" s="17" t="s">
        <v>40</v>
      </c>
      <c r="E20" s="10" t="s">
        <v>14</v>
      </c>
      <c r="F20" s="19">
        <f>VLOOKUP(E20,Data!$I$21:$J$30,2,FALSE)</f>
        <v>8</v>
      </c>
      <c r="G20" s="14">
        <v>10</v>
      </c>
      <c r="H20" s="14"/>
      <c r="I20" s="19"/>
      <c r="J20" s="88">
        <f>VLOOKUP(Workouts[[#This Row],[Meno Priezvisko]],Data!$E$62:$I$155,5)</f>
        <v>1</v>
      </c>
      <c r="K20" s="92">
        <f>VLOOKUP(Workouts[[#This Row],[Tréner]],Data!$N$32:$O$46,2)</f>
        <v>1.5</v>
      </c>
      <c r="L20" s="90">
        <f>(Workouts[[#This Row],[Body za Umiestnenie]]+Workouts[[#This Row],[Body Účasť]])*Workouts[[#This Row],[koef. hráča]]</f>
        <v>8</v>
      </c>
      <c r="M20" s="52" t="str">
        <f>VLOOKUP(Workouts[[#This Row],[Meno Priezvisko]],Data!$E$62:$G$155,2)</f>
        <v>ŠK Pionierska</v>
      </c>
      <c r="N20" s="85">
        <f>Workouts[[#This Row],[Body spolu]]*Workouts[[#This Row],[koef. Trénera]]</f>
        <v>12</v>
      </c>
      <c r="O20" s="52" t="str">
        <f>VLOOKUP(Workouts[[#This Row],[Meno Priezvisko]],Data!$E$62:$G$155,3)</f>
        <v>CHÝBA</v>
      </c>
      <c r="P20" s="10"/>
      <c r="S20" s="22" t="s">
        <v>159</v>
      </c>
      <c r="T20" s="121">
        <v>37.799999999999997</v>
      </c>
      <c r="U20"/>
      <c r="X20" s="22" t="s">
        <v>84</v>
      </c>
      <c r="Y20" s="121">
        <v>7</v>
      </c>
      <c r="Z20"/>
    </row>
    <row r="21" spans="2:26" ht="18" x14ac:dyDescent="0.25">
      <c r="B21" s="29">
        <v>45921</v>
      </c>
      <c r="C21" s="91" t="s">
        <v>14</v>
      </c>
      <c r="D21" s="17" t="s">
        <v>228</v>
      </c>
      <c r="E21" s="10" t="s">
        <v>14</v>
      </c>
      <c r="F21" s="19">
        <f>VLOOKUP(E21,Data!$I$21:$J$30,2,FALSE)</f>
        <v>8</v>
      </c>
      <c r="G21" s="14">
        <v>3</v>
      </c>
      <c r="H21" s="14"/>
      <c r="I21" s="19">
        <v>10</v>
      </c>
      <c r="J21" s="88">
        <f>VLOOKUP(Workouts[[#This Row],[Meno Priezvisko]],Data!$E$62:$I$155,5)</f>
        <v>1.2</v>
      </c>
      <c r="K21" s="92">
        <f>VLOOKUP(Workouts[[#This Row],[Tréner]],Data!$N$32:$O$46,2)</f>
        <v>1</v>
      </c>
      <c r="L21" s="90">
        <f>(Workouts[[#This Row],[Body za Umiestnenie]]+Workouts[[#This Row],[Body Účasť]])*Workouts[[#This Row],[koef. hráča]]</f>
        <v>21.599999999999998</v>
      </c>
      <c r="M21" s="52" t="str">
        <f>VLOOKUP(Workouts[[#This Row],[Meno Priezvisko]],Data!$E$62:$G$155,2)</f>
        <v>POHODA Trnava</v>
      </c>
      <c r="N21" s="85">
        <f>Workouts[[#This Row],[Body spolu]]*Workouts[[#This Row],[koef. Trénera]]</f>
        <v>21.599999999999998</v>
      </c>
      <c r="O21" s="52" t="str">
        <f>VLOOKUP(Workouts[[#This Row],[Meno Priezvisko]],Data!$E$62:$G$155,3)</f>
        <v>Varga, Patrik</v>
      </c>
      <c r="P21" s="10"/>
      <c r="S21" s="22" t="s">
        <v>85</v>
      </c>
      <c r="T21" s="121">
        <v>32.550000000000004</v>
      </c>
      <c r="U21"/>
      <c r="X21" s="22" t="s">
        <v>85</v>
      </c>
      <c r="Y21" s="121">
        <v>6</v>
      </c>
      <c r="Z21"/>
    </row>
    <row r="22" spans="2:26" ht="18" x14ac:dyDescent="0.25">
      <c r="B22" s="29">
        <v>45928</v>
      </c>
      <c r="C22" s="91" t="s">
        <v>227</v>
      </c>
      <c r="D22" s="17" t="s">
        <v>230</v>
      </c>
      <c r="E22" s="10" t="s">
        <v>16</v>
      </c>
      <c r="F22" s="19">
        <f>VLOOKUP(E22,Data!$I$21:$J$30,2,FALSE)</f>
        <v>2</v>
      </c>
      <c r="G22" s="14">
        <v>1</v>
      </c>
      <c r="H22" s="14">
        <v>7</v>
      </c>
      <c r="I22" s="19">
        <f>H22-G22</f>
        <v>6</v>
      </c>
      <c r="J22" s="88">
        <f>VLOOKUP(Workouts[[#This Row],[Meno Priezvisko]],Data!$E$62:$I$155,5)</f>
        <v>1.2</v>
      </c>
      <c r="K22" s="92">
        <f>VLOOKUP(Workouts[[#This Row],[Tréner]],Data!$N$32:$O$46,2)</f>
        <v>1</v>
      </c>
      <c r="L22" s="90">
        <f>(Workouts[[#This Row],[Body za Umiestnenie]]+Workouts[[#This Row],[Body Účasť]])*Workouts[[#This Row],[koef. hráča]]</f>
        <v>9.6</v>
      </c>
      <c r="M22" s="52" t="str">
        <f>VLOOKUP(Workouts[[#This Row],[Meno Priezvisko]],Data!$E$62:$G$155,2)</f>
        <v>POHODA Trnava</v>
      </c>
      <c r="N22" s="85">
        <f>Workouts[[#This Row],[Body spolu]]*Workouts[[#This Row],[koef. Trénera]]</f>
        <v>9.6</v>
      </c>
      <c r="O22" s="52" t="str">
        <f>VLOOKUP(Workouts[[#This Row],[Meno Priezvisko]],Data!$E$62:$G$155,3)</f>
        <v>Varga, Patrik</v>
      </c>
      <c r="P22" s="10"/>
      <c r="S22" s="22" t="s">
        <v>81</v>
      </c>
      <c r="T22" s="121">
        <v>32.550000000000004</v>
      </c>
      <c r="U22"/>
      <c r="X22" s="22" t="s">
        <v>71</v>
      </c>
      <c r="Y22" s="121">
        <v>6</v>
      </c>
      <c r="Z22"/>
    </row>
    <row r="23" spans="2:26" ht="18" x14ac:dyDescent="0.25">
      <c r="B23" s="29">
        <v>45928</v>
      </c>
      <c r="C23" s="91" t="s">
        <v>227</v>
      </c>
      <c r="D23" s="17" t="s">
        <v>228</v>
      </c>
      <c r="E23" s="10" t="s">
        <v>16</v>
      </c>
      <c r="F23" s="19">
        <f>VLOOKUP(E23,Data!$I$21:$J$30,2,FALSE)</f>
        <v>2</v>
      </c>
      <c r="G23" s="14">
        <v>2</v>
      </c>
      <c r="H23" s="14">
        <v>7</v>
      </c>
      <c r="I23" s="19">
        <f t="shared" ref="I23:I27" si="0">H23-G23</f>
        <v>5</v>
      </c>
      <c r="J23" s="88">
        <f>VLOOKUP(Workouts[[#This Row],[Meno Priezvisko]],Data!$E$62:$I$155,5)</f>
        <v>1.2</v>
      </c>
      <c r="K23" s="92">
        <f>VLOOKUP(Workouts[[#This Row],[Tréner]],Data!$N$32:$O$46,2)</f>
        <v>1</v>
      </c>
      <c r="L23" s="90">
        <f>(Workouts[[#This Row],[Body za Umiestnenie]]+Workouts[[#This Row],[Body Účasť]])*Workouts[[#This Row],[koef. hráča]]</f>
        <v>8.4</v>
      </c>
      <c r="M23" s="52" t="str">
        <f>VLOOKUP(Workouts[[#This Row],[Meno Priezvisko]],Data!$E$62:$G$155,2)</f>
        <v>POHODA Trnava</v>
      </c>
      <c r="N23" s="85">
        <f>Workouts[[#This Row],[Body spolu]]*Workouts[[#This Row],[koef. Trénera]]</f>
        <v>8.4</v>
      </c>
      <c r="O23" s="52" t="str">
        <f>VLOOKUP(Workouts[[#This Row],[Meno Priezvisko]],Data!$E$62:$G$155,3)</f>
        <v>Varga, Patrik</v>
      </c>
      <c r="P23" s="10"/>
      <c r="S23" s="22" t="s">
        <v>84</v>
      </c>
      <c r="T23" s="121">
        <v>31.5</v>
      </c>
      <c r="U23"/>
      <c r="X23" s="22" t="s">
        <v>81</v>
      </c>
      <c r="Y23" s="121">
        <v>6</v>
      </c>
      <c r="Z23"/>
    </row>
    <row r="24" spans="2:26" ht="18" x14ac:dyDescent="0.25">
      <c r="B24" s="29">
        <v>45928</v>
      </c>
      <c r="C24" s="91" t="s">
        <v>227</v>
      </c>
      <c r="D24" s="17" t="s">
        <v>161</v>
      </c>
      <c r="E24" s="10" t="s">
        <v>16</v>
      </c>
      <c r="F24" s="19">
        <f>VLOOKUP(E24,Data!$I$21:$J$30,2,FALSE)</f>
        <v>2</v>
      </c>
      <c r="G24" s="14">
        <v>3</v>
      </c>
      <c r="H24" s="14">
        <v>7</v>
      </c>
      <c r="I24" s="19">
        <f t="shared" si="0"/>
        <v>4</v>
      </c>
      <c r="J24" s="88">
        <f>VLOOKUP(Workouts[[#This Row],[Meno Priezvisko]],Data!$E$62:$I$155,5)</f>
        <v>1.05</v>
      </c>
      <c r="K24" s="92">
        <f>VLOOKUP(Workouts[[#This Row],[Tréner]],Data!$N$32:$O$46,2)</f>
        <v>1.5</v>
      </c>
      <c r="L24" s="90">
        <f>(Workouts[[#This Row],[Body za Umiestnenie]]+Workouts[[#This Row],[Body Účasť]])*Workouts[[#This Row],[koef. hráča]]</f>
        <v>6.3000000000000007</v>
      </c>
      <c r="M24" s="52" t="str">
        <f>VLOOKUP(Workouts[[#This Row],[Meno Priezvisko]],Data!$E$62:$G$155,2)</f>
        <v>BALDI KE</v>
      </c>
      <c r="N24" s="85">
        <f>Workouts[[#This Row],[Body spolu]]*Workouts[[#This Row],[koef. Trénera]]</f>
        <v>9.4500000000000011</v>
      </c>
      <c r="O24" s="52" t="str">
        <f>VLOOKUP(Workouts[[#This Row],[Meno Priezvisko]],Data!$E$62:$G$155,3)</f>
        <v>Fecák, Tomáš</v>
      </c>
      <c r="P24" s="10"/>
      <c r="S24" s="22" t="s">
        <v>53</v>
      </c>
      <c r="T24" s="121">
        <v>30.450000000000003</v>
      </c>
      <c r="U24"/>
      <c r="X24" s="22" t="s">
        <v>38</v>
      </c>
      <c r="Y24" s="121">
        <v>5</v>
      </c>
      <c r="Z24"/>
    </row>
    <row r="25" spans="2:26" ht="18" x14ac:dyDescent="0.25">
      <c r="B25" s="29">
        <v>45928</v>
      </c>
      <c r="C25" s="91" t="s">
        <v>227</v>
      </c>
      <c r="D25" s="17" t="s">
        <v>81</v>
      </c>
      <c r="E25" s="10" t="s">
        <v>16</v>
      </c>
      <c r="F25" s="19">
        <f>VLOOKUP(E25,Data!$I$21:$J$30,2,FALSE)</f>
        <v>2</v>
      </c>
      <c r="G25" s="14">
        <v>4</v>
      </c>
      <c r="H25" s="14">
        <v>7</v>
      </c>
      <c r="I25" s="19">
        <f t="shared" si="0"/>
        <v>3</v>
      </c>
      <c r="J25" s="88">
        <f>VLOOKUP(Workouts[[#This Row],[Meno Priezvisko]],Data!$E$62:$I$155,5)</f>
        <v>1.05</v>
      </c>
      <c r="K25" s="92">
        <f>VLOOKUP(Workouts[[#This Row],[Tréner]],Data!$N$32:$O$46,2)</f>
        <v>1.5</v>
      </c>
      <c r="L25" s="90">
        <f>(Workouts[[#This Row],[Body za Umiestnenie]]+Workouts[[#This Row],[Body Účasť]])*Workouts[[#This Row],[koef. hráča]]</f>
        <v>5.25</v>
      </c>
      <c r="M25" s="52" t="str">
        <f>VLOOKUP(Workouts[[#This Row],[Meno Priezvisko]],Data!$E$62:$G$155,2)</f>
        <v>BALDI KE</v>
      </c>
      <c r="N25" s="85">
        <f>Workouts[[#This Row],[Body spolu]]*Workouts[[#This Row],[koef. Trénera]]</f>
        <v>7.875</v>
      </c>
      <c r="O25" s="52" t="str">
        <f>VLOOKUP(Workouts[[#This Row],[Meno Priezvisko]],Data!$E$62:$G$155,3)</f>
        <v>Kuchárik, Tomáš</v>
      </c>
      <c r="P25" s="10"/>
      <c r="S25" s="22" t="s">
        <v>43</v>
      </c>
      <c r="T25" s="121">
        <v>27.3</v>
      </c>
      <c r="U25"/>
      <c r="X25" s="22" t="s">
        <v>160</v>
      </c>
      <c r="Y25" s="121">
        <v>5</v>
      </c>
      <c r="Z25"/>
    </row>
    <row r="26" spans="2:26" ht="18" x14ac:dyDescent="0.25">
      <c r="B26" s="29">
        <v>45928</v>
      </c>
      <c r="C26" s="91" t="s">
        <v>227</v>
      </c>
      <c r="D26" s="17" t="s">
        <v>157</v>
      </c>
      <c r="E26" s="10" t="s">
        <v>16</v>
      </c>
      <c r="F26" s="19">
        <f>VLOOKUP(E26,Data!$I$21:$J$30,2,FALSE)</f>
        <v>2</v>
      </c>
      <c r="G26" s="14">
        <v>5</v>
      </c>
      <c r="H26" s="14">
        <v>7</v>
      </c>
      <c r="I26" s="19">
        <f t="shared" si="0"/>
        <v>2</v>
      </c>
      <c r="J26" s="88">
        <f>VLOOKUP(Workouts[[#This Row],[Meno Priezvisko]],Data!$E$62:$I$155,5)</f>
        <v>1</v>
      </c>
      <c r="K26" s="92">
        <f>VLOOKUP(Workouts[[#This Row],[Tréner]],Data!$N$32:$O$46,2)</f>
        <v>1.5</v>
      </c>
      <c r="L26" s="90">
        <f>(Workouts[[#This Row],[Body za Umiestnenie]]+Workouts[[#This Row],[Body Účasť]])*Workouts[[#This Row],[koef. hráča]]</f>
        <v>4</v>
      </c>
      <c r="M26" s="52" t="str">
        <f>VLOOKUP(Workouts[[#This Row],[Meno Priezvisko]],Data!$E$62:$G$155,2)</f>
        <v>IMET SK BA</v>
      </c>
      <c r="N26" s="85">
        <f>Workouts[[#This Row],[Body spolu]]*Workouts[[#This Row],[koef. Trénera]]</f>
        <v>6</v>
      </c>
      <c r="O26" s="52" t="str">
        <f>VLOOKUP(Workouts[[#This Row],[Meno Priezvisko]],Data!$E$62:$G$155,3)</f>
        <v>CHÝBA</v>
      </c>
      <c r="P26" s="10"/>
      <c r="S26" s="22" t="s">
        <v>71</v>
      </c>
      <c r="T26" s="121">
        <v>26.250000000000004</v>
      </c>
      <c r="X26" s="22" t="s">
        <v>63</v>
      </c>
      <c r="Y26" s="121">
        <v>5</v>
      </c>
      <c r="Z26"/>
    </row>
    <row r="27" spans="2:26" ht="18" x14ac:dyDescent="0.25">
      <c r="B27" s="29">
        <v>45928</v>
      </c>
      <c r="C27" s="91" t="s">
        <v>227</v>
      </c>
      <c r="D27" s="17" t="s">
        <v>85</v>
      </c>
      <c r="E27" s="10" t="s">
        <v>16</v>
      </c>
      <c r="F27" s="19">
        <f>VLOOKUP(E27,Data!$I$21:$J$30,2,FALSE)</f>
        <v>2</v>
      </c>
      <c r="G27" s="14">
        <v>6</v>
      </c>
      <c r="H27" s="14">
        <v>7</v>
      </c>
      <c r="I27" s="19">
        <f t="shared" si="0"/>
        <v>1</v>
      </c>
      <c r="J27" s="88">
        <f>VLOOKUP(Workouts[[#This Row],[Meno Priezvisko]],Data!$E$62:$I$155,5)</f>
        <v>1.05</v>
      </c>
      <c r="K27" s="92">
        <f>VLOOKUP(Workouts[[#This Row],[Tréner]],Data!$N$32:$O$46,2)</f>
        <v>1.5</v>
      </c>
      <c r="L27" s="90">
        <f>(Workouts[[#This Row],[Body za Umiestnenie]]+Workouts[[#This Row],[Body Účasť]])*Workouts[[#This Row],[koef. hráča]]</f>
        <v>3.1500000000000004</v>
      </c>
      <c r="M27" s="52" t="str">
        <f>VLOOKUP(Workouts[[#This Row],[Meno Priezvisko]],Data!$E$62:$G$155,2)</f>
        <v>BALDI KE</v>
      </c>
      <c r="N27" s="85">
        <f>Workouts[[#This Row],[Body spolu]]*Workouts[[#This Row],[koef. Trénera]]</f>
        <v>4.7250000000000005</v>
      </c>
      <c r="O27" s="52" t="str">
        <f>VLOOKUP(Workouts[[#This Row],[Meno Priezvisko]],Data!$E$62:$G$155,3)</f>
        <v>Kuchárik, Tomáš</v>
      </c>
      <c r="P27" s="10"/>
      <c r="S27" s="22" t="s">
        <v>38</v>
      </c>
      <c r="T27" s="121">
        <v>25.200000000000003</v>
      </c>
      <c r="X27" s="22" t="s">
        <v>53</v>
      </c>
      <c r="Y27" s="121">
        <v>5</v>
      </c>
      <c r="Z27"/>
    </row>
    <row r="28" spans="2:26" ht="18" x14ac:dyDescent="0.25">
      <c r="B28" s="29">
        <v>45928</v>
      </c>
      <c r="C28" s="91" t="s">
        <v>227</v>
      </c>
      <c r="D28" s="17" t="s">
        <v>84</v>
      </c>
      <c r="E28" s="10" t="s">
        <v>16</v>
      </c>
      <c r="F28" s="19">
        <f>VLOOKUP(E28,Data!$I$21:$J$30,2,FALSE)</f>
        <v>2</v>
      </c>
      <c r="G28" s="14">
        <v>7</v>
      </c>
      <c r="H28" s="14">
        <v>7</v>
      </c>
      <c r="I28" s="19"/>
      <c r="J28" s="88">
        <f>VLOOKUP(Workouts[[#This Row],[Meno Priezvisko]],Data!$E$62:$I$155,5)</f>
        <v>1.05</v>
      </c>
      <c r="K28" s="92">
        <f>VLOOKUP(Workouts[[#This Row],[Tréner]],Data!$N$32:$O$46,2)</f>
        <v>1.5</v>
      </c>
      <c r="L28" s="90">
        <f>(Workouts[[#This Row],[Body za Umiestnenie]]+Workouts[[#This Row],[Body Účasť]])*Workouts[[#This Row],[koef. hráča]]</f>
        <v>2.1</v>
      </c>
      <c r="M28" s="52" t="str">
        <f>VLOOKUP(Workouts[[#This Row],[Meno Priezvisko]],Data!$E$62:$G$155,2)</f>
        <v>BALDI KE</v>
      </c>
      <c r="N28" s="85">
        <f>Workouts[[#This Row],[Body spolu]]*Workouts[[#This Row],[koef. Trénera]]</f>
        <v>3.1500000000000004</v>
      </c>
      <c r="O28" s="52" t="str">
        <f>VLOOKUP(Workouts[[#This Row],[Meno Priezvisko]],Data!$E$62:$G$155,3)</f>
        <v>Kuchárik, Tomáš</v>
      </c>
      <c r="P28" s="10"/>
      <c r="S28" s="22" t="s">
        <v>63</v>
      </c>
      <c r="T28" s="121">
        <v>24.150000000000002</v>
      </c>
      <c r="X28" s="22" t="s">
        <v>265</v>
      </c>
      <c r="Y28" s="121">
        <v>5</v>
      </c>
    </row>
    <row r="29" spans="2:26" ht="18" x14ac:dyDescent="0.25">
      <c r="B29" s="29">
        <v>45928</v>
      </c>
      <c r="C29" s="91" t="s">
        <v>227</v>
      </c>
      <c r="D29" s="17" t="s">
        <v>34</v>
      </c>
      <c r="E29" s="10" t="s">
        <v>16</v>
      </c>
      <c r="F29" s="19">
        <f>VLOOKUP(E29,Data!$I$21:$J$30,2,FALSE)</f>
        <v>2</v>
      </c>
      <c r="G29" s="14">
        <v>1</v>
      </c>
      <c r="H29" s="14">
        <v>7</v>
      </c>
      <c r="I29" s="19">
        <f>H29-G29</f>
        <v>6</v>
      </c>
      <c r="J29" s="88">
        <f>VLOOKUP(Workouts[[#This Row],[Meno Priezvisko]],Data!$E$62:$I$155,5)</f>
        <v>1.1499999999999999</v>
      </c>
      <c r="K29" s="92">
        <f>VLOOKUP(Workouts[[#This Row],[Tréner]],Data!$N$32:$O$46,2)</f>
        <v>1.5</v>
      </c>
      <c r="L29" s="90">
        <f>(Workouts[[#This Row],[Body za Umiestnenie]]+Workouts[[#This Row],[Body Účasť]])*Workouts[[#This Row],[koef. hráča]]</f>
        <v>9.1999999999999993</v>
      </c>
      <c r="M29" s="52" t="str">
        <f>VLOOKUP(Workouts[[#This Row],[Meno Priezvisko]],Data!$E$62:$G$155,2)</f>
        <v>IMET SK BA</v>
      </c>
      <c r="N29" s="85">
        <f>Workouts[[#This Row],[Body spolu]]*Workouts[[#This Row],[koef. Trénera]]</f>
        <v>13.799999999999999</v>
      </c>
      <c r="O29" s="52" t="str">
        <f>VLOOKUP(Workouts[[#This Row],[Meno Priezvisko]],Data!$E$62:$G$155,3)</f>
        <v>Tóth, Tomáš</v>
      </c>
      <c r="P29" s="10"/>
      <c r="S29" s="22" t="s">
        <v>70</v>
      </c>
      <c r="T29" s="121">
        <v>24.150000000000002</v>
      </c>
      <c r="X29" s="22" t="s">
        <v>159</v>
      </c>
      <c r="Y29" s="121">
        <v>5</v>
      </c>
    </row>
    <row r="30" spans="2:26" ht="18" x14ac:dyDescent="0.25">
      <c r="B30" s="29">
        <v>45928</v>
      </c>
      <c r="C30" s="91" t="s">
        <v>227</v>
      </c>
      <c r="D30" s="17" t="s">
        <v>159</v>
      </c>
      <c r="E30" s="10" t="s">
        <v>16</v>
      </c>
      <c r="F30" s="19">
        <f>VLOOKUP(E30,Data!$I$21:$J$30,2,FALSE)</f>
        <v>2</v>
      </c>
      <c r="G30" s="14">
        <v>2</v>
      </c>
      <c r="H30" s="14">
        <v>7</v>
      </c>
      <c r="I30" s="19">
        <f t="shared" ref="I30:I34" si="1">H30-G30</f>
        <v>5</v>
      </c>
      <c r="J30" s="88">
        <f>VLOOKUP(Workouts[[#This Row],[Meno Priezvisko]],Data!$E$62:$I$155,5)</f>
        <v>1.05</v>
      </c>
      <c r="K30" s="92">
        <f>VLOOKUP(Workouts[[#This Row],[Tréner]],Data!$N$32:$O$46,2)</f>
        <v>1</v>
      </c>
      <c r="L30" s="90">
        <f>(Workouts[[#This Row],[Body za Umiestnenie]]+Workouts[[#This Row],[Body Účasť]])*Workouts[[#This Row],[koef. hráča]]</f>
        <v>7.3500000000000005</v>
      </c>
      <c r="M30" s="52" t="str">
        <f>VLOOKUP(Workouts[[#This Row],[Meno Priezvisko]],Data!$E$62:$G$155,2)</f>
        <v>POHODA Trnava</v>
      </c>
      <c r="N30" s="85">
        <f>Workouts[[#This Row],[Body spolu]]*Workouts[[#This Row],[koef. Trénera]]</f>
        <v>7.3500000000000005</v>
      </c>
      <c r="O30" s="52" t="str">
        <f>VLOOKUP(Workouts[[#This Row],[Meno Priezvisko]],Data!$E$62:$G$155,3)</f>
        <v>Varga, Patrik</v>
      </c>
      <c r="P30" s="10"/>
      <c r="S30" s="22" t="s">
        <v>161</v>
      </c>
      <c r="T30" s="121">
        <v>23.1</v>
      </c>
      <c r="X30" s="22" t="s">
        <v>70</v>
      </c>
      <c r="Y30" s="121">
        <v>5</v>
      </c>
    </row>
    <row r="31" spans="2:26" ht="18" x14ac:dyDescent="0.25">
      <c r="B31" s="29">
        <v>45928</v>
      </c>
      <c r="C31" s="91" t="s">
        <v>227</v>
      </c>
      <c r="D31" s="17" t="s">
        <v>38</v>
      </c>
      <c r="E31" s="10" t="s">
        <v>16</v>
      </c>
      <c r="F31" s="19">
        <f>VLOOKUP(E31,Data!$I$21:$J$30,2,FALSE)</f>
        <v>2</v>
      </c>
      <c r="G31" s="14">
        <v>3</v>
      </c>
      <c r="H31" s="14">
        <v>7</v>
      </c>
      <c r="I31" s="19">
        <f t="shared" si="1"/>
        <v>4</v>
      </c>
      <c r="J31" s="88">
        <f>VLOOKUP(Workouts[[#This Row],[Meno Priezvisko]],Data!$E$62:$I$155,5)</f>
        <v>1.05</v>
      </c>
      <c r="K31" s="92">
        <f>VLOOKUP(Workouts[[#This Row],[Tréner]],Data!$N$32:$O$46,2)</f>
        <v>1.5</v>
      </c>
      <c r="L31" s="90">
        <f>(Workouts[[#This Row],[Body za Umiestnenie]]+Workouts[[#This Row],[Body Účasť]])*Workouts[[#This Row],[koef. hráča]]</f>
        <v>6.3000000000000007</v>
      </c>
      <c r="M31" s="52" t="str">
        <f>VLOOKUP(Workouts[[#This Row],[Meno Priezvisko]],Data!$E$62:$G$155,2)</f>
        <v>BALDI KE</v>
      </c>
      <c r="N31" s="85">
        <f>Workouts[[#This Row],[Body spolu]]*Workouts[[#This Row],[koef. Trénera]]</f>
        <v>9.4500000000000011</v>
      </c>
      <c r="O31" s="52" t="str">
        <f>VLOOKUP(Workouts[[#This Row],[Meno Priezvisko]],Data!$E$62:$G$155,3)</f>
        <v>Fecák, Tomáš</v>
      </c>
      <c r="P31" s="10"/>
      <c r="S31" s="22" t="s">
        <v>65</v>
      </c>
      <c r="T31" s="121">
        <v>19.950000000000003</v>
      </c>
      <c r="X31" s="22" t="s">
        <v>161</v>
      </c>
      <c r="Y31" s="121">
        <v>4</v>
      </c>
    </row>
    <row r="32" spans="2:26" ht="18" x14ac:dyDescent="0.25">
      <c r="B32" s="29">
        <v>45928</v>
      </c>
      <c r="C32" s="91" t="s">
        <v>227</v>
      </c>
      <c r="D32" s="17" t="s">
        <v>62</v>
      </c>
      <c r="E32" s="10" t="s">
        <v>16</v>
      </c>
      <c r="F32" s="19">
        <f>VLOOKUP(E32,Data!$I$21:$J$30,2,FALSE)</f>
        <v>2</v>
      </c>
      <c r="G32" s="14">
        <v>4</v>
      </c>
      <c r="H32" s="14">
        <v>7</v>
      </c>
      <c r="I32" s="19">
        <f t="shared" si="1"/>
        <v>3</v>
      </c>
      <c r="J32" s="88">
        <f>VLOOKUP(Workouts[[#This Row],[Meno Priezvisko]],Data!$E$62:$I$155,5)</f>
        <v>1.05</v>
      </c>
      <c r="K32" s="92">
        <f>VLOOKUP(Workouts[[#This Row],[Tréner]],Data!$N$32:$O$46,2)</f>
        <v>1.5</v>
      </c>
      <c r="L32" s="90">
        <f>(Workouts[[#This Row],[Body za Umiestnenie]]+Workouts[[#This Row],[Body Účasť]])*Workouts[[#This Row],[koef. hráča]]</f>
        <v>5.25</v>
      </c>
      <c r="M32" s="52" t="str">
        <f>VLOOKUP(Workouts[[#This Row],[Meno Priezvisko]],Data!$E$62:$G$155,2)</f>
        <v>BALDI KE</v>
      </c>
      <c r="N32" s="85">
        <f>Workouts[[#This Row],[Body spolu]]*Workouts[[#This Row],[koef. Trénera]]</f>
        <v>7.875</v>
      </c>
      <c r="O32" s="52" t="str">
        <f>VLOOKUP(Workouts[[#This Row],[Meno Priezvisko]],Data!$E$62:$G$155,3)</f>
        <v>Fecák, Tomáš</v>
      </c>
      <c r="P32" s="10"/>
      <c r="S32" s="22" t="s">
        <v>61</v>
      </c>
      <c r="T32" s="121">
        <v>17.850000000000001</v>
      </c>
      <c r="X32" s="22" t="s">
        <v>158</v>
      </c>
      <c r="Y32" s="121">
        <v>3</v>
      </c>
    </row>
    <row r="33" spans="2:25" ht="18" x14ac:dyDescent="0.25">
      <c r="B33" s="29">
        <v>45928</v>
      </c>
      <c r="C33" s="91" t="s">
        <v>227</v>
      </c>
      <c r="D33" s="17" t="s">
        <v>162</v>
      </c>
      <c r="E33" s="10" t="s">
        <v>16</v>
      </c>
      <c r="F33" s="19">
        <f>VLOOKUP(E33,Data!$I$21:$J$30,2,FALSE)</f>
        <v>2</v>
      </c>
      <c r="G33" s="14">
        <v>5</v>
      </c>
      <c r="H33" s="14">
        <v>7</v>
      </c>
      <c r="I33" s="19">
        <f t="shared" si="1"/>
        <v>2</v>
      </c>
      <c r="J33" s="88">
        <f>VLOOKUP(Workouts[[#This Row],[Meno Priezvisko]],Data!$E$62:$I$155,5)</f>
        <v>1</v>
      </c>
      <c r="K33" s="92">
        <f>VLOOKUP(Workouts[[#This Row],[Tréner]],Data!$N$32:$O$46,2)</f>
        <v>1.5</v>
      </c>
      <c r="L33" s="90">
        <f>(Workouts[[#This Row],[Body za Umiestnenie]]+Workouts[[#This Row],[Body Účasť]])*Workouts[[#This Row],[koef. hráča]]</f>
        <v>4</v>
      </c>
      <c r="M33" s="52" t="str">
        <f>VLOOKUP(Workouts[[#This Row],[Meno Priezvisko]],Data!$E$62:$G$155,2)</f>
        <v>ŠK Pionierska</v>
      </c>
      <c r="N33" s="85">
        <f>Workouts[[#This Row],[Body spolu]]*Workouts[[#This Row],[koef. Trénera]]</f>
        <v>6</v>
      </c>
      <c r="O33" s="52" t="str">
        <f>VLOOKUP(Workouts[[#This Row],[Meno Priezvisko]],Data!$E$62:$G$155,3)</f>
        <v>CHÝBA</v>
      </c>
      <c r="P33" s="10"/>
      <c r="S33" s="22" t="s">
        <v>160</v>
      </c>
      <c r="T33" s="121">
        <v>16</v>
      </c>
      <c r="X33" s="22" t="s">
        <v>51</v>
      </c>
      <c r="Y33" s="121">
        <v>3</v>
      </c>
    </row>
    <row r="34" spans="2:25" ht="18" x14ac:dyDescent="0.25">
      <c r="B34" s="29">
        <v>45928</v>
      </c>
      <c r="C34" s="91" t="s">
        <v>227</v>
      </c>
      <c r="D34" s="17" t="s">
        <v>70</v>
      </c>
      <c r="E34" s="10" t="s">
        <v>16</v>
      </c>
      <c r="F34" s="19">
        <f>VLOOKUP(E34,Data!$I$21:$J$30,2,FALSE)</f>
        <v>2</v>
      </c>
      <c r="G34" s="14">
        <v>6</v>
      </c>
      <c r="H34" s="14">
        <v>7</v>
      </c>
      <c r="I34" s="19">
        <f t="shared" si="1"/>
        <v>1</v>
      </c>
      <c r="J34" s="88">
        <f>VLOOKUP(Workouts[[#This Row],[Meno Priezvisko]],Data!$E$62:$I$155,5)</f>
        <v>1.05</v>
      </c>
      <c r="K34" s="92">
        <f>VLOOKUP(Workouts[[#This Row],[Tréner]],Data!$N$32:$O$46,2)</f>
        <v>1</v>
      </c>
      <c r="L34" s="90">
        <f>(Workouts[[#This Row],[Body za Umiestnenie]]+Workouts[[#This Row],[Body Účasť]])*Workouts[[#This Row],[koef. hráča]]</f>
        <v>3.1500000000000004</v>
      </c>
      <c r="M34" s="52" t="str">
        <f>VLOOKUP(Workouts[[#This Row],[Meno Priezvisko]],Data!$E$62:$G$155,2)</f>
        <v>ŠK Pionierska</v>
      </c>
      <c r="N34" s="85">
        <f>Workouts[[#This Row],[Body spolu]]*Workouts[[#This Row],[koef. Trénera]]</f>
        <v>3.1500000000000004</v>
      </c>
      <c r="O34" s="52" t="str">
        <f>VLOOKUP(Workouts[[#This Row],[Meno Priezvisko]],Data!$E$62:$G$155,3)</f>
        <v>Tužinčin, Lukáš</v>
      </c>
      <c r="P34" s="10"/>
      <c r="S34" s="22" t="s">
        <v>62</v>
      </c>
      <c r="T34" s="121">
        <v>13.65</v>
      </c>
      <c r="X34" s="22" t="s">
        <v>61</v>
      </c>
      <c r="Y34" s="121">
        <v>3</v>
      </c>
    </row>
    <row r="35" spans="2:25" ht="18" x14ac:dyDescent="0.25">
      <c r="B35" s="29">
        <v>45928</v>
      </c>
      <c r="C35" s="91" t="s">
        <v>227</v>
      </c>
      <c r="D35" s="17" t="s">
        <v>265</v>
      </c>
      <c r="E35" s="10" t="s">
        <v>16</v>
      </c>
      <c r="F35" s="19">
        <f>VLOOKUP(E35,Data!$I$21:$J$30,2,FALSE)</f>
        <v>2</v>
      </c>
      <c r="G35" s="14">
        <v>7</v>
      </c>
      <c r="H35" s="14">
        <v>7</v>
      </c>
      <c r="I35" s="19"/>
      <c r="J35" s="88">
        <f>VLOOKUP(Workouts[[#This Row],[Meno Priezvisko]],Data!$E$62:$I$155,5)</f>
        <v>1.05</v>
      </c>
      <c r="K35" s="92">
        <f>VLOOKUP(Workouts[[#This Row],[Tréner]],Data!$N$32:$O$46,2)</f>
        <v>1</v>
      </c>
      <c r="L35" s="90">
        <f>(Workouts[[#This Row],[Body za Umiestnenie]]+Workouts[[#This Row],[Body Účasť]])*Workouts[[#This Row],[koef. hráča]]</f>
        <v>2.1</v>
      </c>
      <c r="M35" s="52" t="str">
        <f>VLOOKUP(Workouts[[#This Row],[Meno Priezvisko]],Data!$E$62:$G$155,2)</f>
        <v>ŠK Pionierska</v>
      </c>
      <c r="N35" s="85">
        <f>Workouts[[#This Row],[Body spolu]]*Workouts[[#This Row],[koef. Trénera]]</f>
        <v>2.1</v>
      </c>
      <c r="O35" s="52" t="str">
        <f>VLOOKUP(Workouts[[#This Row],[Meno Priezvisko]],Data!$E$62:$G$155,3)</f>
        <v>Tužinčin, Lukáš</v>
      </c>
      <c r="P35" s="10"/>
      <c r="S35" s="22" t="s">
        <v>49</v>
      </c>
      <c r="T35" s="121">
        <v>13.65</v>
      </c>
      <c r="X35" s="22" t="s">
        <v>247</v>
      </c>
      <c r="Y35" s="121">
        <v>3</v>
      </c>
    </row>
    <row r="36" spans="2:25" ht="18" x14ac:dyDescent="0.25">
      <c r="B36" s="29">
        <v>45928</v>
      </c>
      <c r="C36" s="91" t="s">
        <v>227</v>
      </c>
      <c r="D36" s="17" t="s">
        <v>68</v>
      </c>
      <c r="E36" s="10" t="s">
        <v>16</v>
      </c>
      <c r="F36" s="19">
        <f>VLOOKUP(E36,Data!$I$21:$J$30,2,FALSE)</f>
        <v>2</v>
      </c>
      <c r="G36" s="14">
        <v>1</v>
      </c>
      <c r="H36" s="14">
        <v>5</v>
      </c>
      <c r="I36" s="19">
        <f>H36-G36</f>
        <v>4</v>
      </c>
      <c r="J36" s="88">
        <f>VLOOKUP(Workouts[[#This Row],[Meno Priezvisko]],Data!$E$62:$I$155,5)</f>
        <v>1.05</v>
      </c>
      <c r="K36" s="92">
        <f>VLOOKUP(Workouts[[#This Row],[Tréner]],Data!$N$32:$O$46,2)</f>
        <v>1.5</v>
      </c>
      <c r="L36" s="90">
        <f>(Workouts[[#This Row],[Body za Umiestnenie]]+Workouts[[#This Row],[Body Účasť]])*Workouts[[#This Row],[koef. hráča]]</f>
        <v>6.3000000000000007</v>
      </c>
      <c r="M36" s="52" t="str">
        <f>VLOOKUP(Workouts[[#This Row],[Meno Priezvisko]],Data!$E$62:$G$155,2)</f>
        <v>ŠK Pionierska</v>
      </c>
      <c r="N36" s="85">
        <f>Workouts[[#This Row],[Body spolu]]*Workouts[[#This Row],[koef. Trénera]]</f>
        <v>9.4500000000000011</v>
      </c>
      <c r="O36" s="52" t="str">
        <f>VLOOKUP(Workouts[[#This Row],[Meno Priezvisko]],Data!$E$62:$G$155,3)</f>
        <v>Kohlerová, Klára</v>
      </c>
      <c r="P36" s="10"/>
      <c r="S36" s="22" t="s">
        <v>265</v>
      </c>
      <c r="T36" s="121">
        <v>12.600000000000001</v>
      </c>
      <c r="X36" s="22" t="s">
        <v>43</v>
      </c>
      <c r="Y36" s="121">
        <v>3</v>
      </c>
    </row>
    <row r="37" spans="2:25" ht="18" x14ac:dyDescent="0.25">
      <c r="B37" s="29">
        <v>45928</v>
      </c>
      <c r="C37" s="91" t="s">
        <v>227</v>
      </c>
      <c r="D37" s="17" t="s">
        <v>65</v>
      </c>
      <c r="E37" s="10" t="s">
        <v>16</v>
      </c>
      <c r="F37" s="19">
        <f>VLOOKUP(E37,Data!$I$21:$J$30,2,FALSE)</f>
        <v>2</v>
      </c>
      <c r="G37" s="14">
        <v>2</v>
      </c>
      <c r="H37" s="14">
        <v>5</v>
      </c>
      <c r="I37" s="19">
        <f t="shared" ref="I37:I39" si="2">H37-G37</f>
        <v>3</v>
      </c>
      <c r="J37" s="88">
        <f>VLOOKUP(Workouts[[#This Row],[Meno Priezvisko]],Data!$E$62:$I$155,5)</f>
        <v>1.05</v>
      </c>
      <c r="K37" s="92">
        <f>VLOOKUP(Workouts[[#This Row],[Tréner]],Data!$N$32:$O$46,2)</f>
        <v>1.5</v>
      </c>
      <c r="L37" s="90">
        <f>(Workouts[[#This Row],[Body za Umiestnenie]]+Workouts[[#This Row],[Body Účasť]])*Workouts[[#This Row],[koef. hráča]]</f>
        <v>5.25</v>
      </c>
      <c r="M37" s="52" t="str">
        <f>VLOOKUP(Workouts[[#This Row],[Meno Priezvisko]],Data!$E$62:$G$155,2)</f>
        <v>BALDI KE</v>
      </c>
      <c r="N37" s="85">
        <f>Workouts[[#This Row],[Body spolu]]*Workouts[[#This Row],[koef. Trénera]]</f>
        <v>7.875</v>
      </c>
      <c r="O37" s="52" t="str">
        <f>VLOOKUP(Workouts[[#This Row],[Meno Priezvisko]],Data!$E$62:$G$155,3)</f>
        <v>Fecák, Tomáš</v>
      </c>
      <c r="P37" s="10"/>
      <c r="S37" s="22" t="s">
        <v>158</v>
      </c>
      <c r="T37" s="121">
        <v>10.5</v>
      </c>
      <c r="X37" s="22" t="s">
        <v>65</v>
      </c>
      <c r="Y37" s="121">
        <v>3</v>
      </c>
    </row>
    <row r="38" spans="2:25" ht="18" x14ac:dyDescent="0.25">
      <c r="B38" s="29">
        <v>45928</v>
      </c>
      <c r="C38" s="91" t="s">
        <v>227</v>
      </c>
      <c r="D38" s="17" t="s">
        <v>63</v>
      </c>
      <c r="E38" s="10" t="s">
        <v>16</v>
      </c>
      <c r="F38" s="19">
        <f>VLOOKUP(E38,Data!$I$21:$J$30,2,FALSE)</f>
        <v>2</v>
      </c>
      <c r="G38" s="14">
        <v>3</v>
      </c>
      <c r="H38" s="14">
        <v>5</v>
      </c>
      <c r="I38" s="19">
        <f t="shared" si="2"/>
        <v>2</v>
      </c>
      <c r="J38" s="88">
        <f>VLOOKUP(Workouts[[#This Row],[Meno Priezvisko]],Data!$E$62:$I$155,5)</f>
        <v>1.05</v>
      </c>
      <c r="K38" s="92">
        <f>VLOOKUP(Workouts[[#This Row],[Tréner]],Data!$N$32:$O$46,2)</f>
        <v>1.5</v>
      </c>
      <c r="L38" s="90">
        <f>(Workouts[[#This Row],[Body za Umiestnenie]]+Workouts[[#This Row],[Body Účasť]])*Workouts[[#This Row],[koef. hráča]]</f>
        <v>4.2</v>
      </c>
      <c r="M38" s="52" t="str">
        <f>VLOOKUP(Workouts[[#This Row],[Meno Priezvisko]],Data!$E$62:$G$155,2)</f>
        <v>BALDI KE</v>
      </c>
      <c r="N38" s="85">
        <f>Workouts[[#This Row],[Body spolu]]*Workouts[[#This Row],[koef. Trénera]]</f>
        <v>6.3000000000000007</v>
      </c>
      <c r="O38" s="52" t="str">
        <f>VLOOKUP(Workouts[[#This Row],[Meno Priezvisko]],Data!$E$62:$G$155,3)</f>
        <v>Fecák, Tomáš</v>
      </c>
      <c r="P38" s="10"/>
      <c r="S38" s="22" t="s">
        <v>157</v>
      </c>
      <c r="T38" s="121">
        <v>10</v>
      </c>
      <c r="X38" s="22" t="s">
        <v>62</v>
      </c>
      <c r="Y38" s="121">
        <v>3</v>
      </c>
    </row>
    <row r="39" spans="2:25" ht="18" x14ac:dyDescent="0.25">
      <c r="B39" s="29">
        <v>45928</v>
      </c>
      <c r="C39" s="91" t="s">
        <v>227</v>
      </c>
      <c r="D39" s="17" t="s">
        <v>160</v>
      </c>
      <c r="E39" s="10" t="s">
        <v>16</v>
      </c>
      <c r="F39" s="19">
        <f>VLOOKUP(E39,Data!$I$21:$J$30,2,FALSE)</f>
        <v>2</v>
      </c>
      <c r="G39" s="14">
        <v>4</v>
      </c>
      <c r="H39" s="14">
        <v>5</v>
      </c>
      <c r="I39" s="19">
        <f t="shared" si="2"/>
        <v>1</v>
      </c>
      <c r="J39" s="88">
        <f>VLOOKUP(Workouts[[#This Row],[Meno Priezvisko]],Data!$E$62:$I$155,5)</f>
        <v>1</v>
      </c>
      <c r="K39" s="92">
        <f>VLOOKUP(Workouts[[#This Row],[Tréner]],Data!$N$32:$O$46,2)</f>
        <v>1.5</v>
      </c>
      <c r="L39" s="90">
        <f>(Workouts[[#This Row],[Body za Umiestnenie]]+Workouts[[#This Row],[Body Účasť]])*Workouts[[#This Row],[koef. hráča]]</f>
        <v>3</v>
      </c>
      <c r="M39" s="52" t="str">
        <f>VLOOKUP(Workouts[[#This Row],[Meno Priezvisko]],Data!$E$62:$G$155,2)</f>
        <v>IMET SK BA</v>
      </c>
      <c r="N39" s="85">
        <f>Workouts[[#This Row],[Body spolu]]*Workouts[[#This Row],[koef. Trénera]]</f>
        <v>4.5</v>
      </c>
      <c r="O39" s="52" t="str">
        <f>VLOOKUP(Workouts[[#This Row],[Meno Priezvisko]],Data!$E$62:$G$155,3)</f>
        <v>CHÝBA</v>
      </c>
      <c r="P39" s="10"/>
      <c r="S39" s="22" t="s">
        <v>66</v>
      </c>
      <c r="T39" s="121">
        <v>9.4499999999999993</v>
      </c>
      <c r="X39" s="22" t="s">
        <v>157</v>
      </c>
      <c r="Y39" s="121">
        <v>2</v>
      </c>
    </row>
    <row r="40" spans="2:25" ht="18" x14ac:dyDescent="0.25">
      <c r="B40" s="29">
        <v>45928</v>
      </c>
      <c r="C40" s="91" t="s">
        <v>227</v>
      </c>
      <c r="D40" s="17" t="s">
        <v>158</v>
      </c>
      <c r="E40" s="10" t="s">
        <v>16</v>
      </c>
      <c r="F40" s="19">
        <f>VLOOKUP(E40,Data!$I$21:$J$30,2,FALSE)</f>
        <v>2</v>
      </c>
      <c r="G40" s="14">
        <v>5</v>
      </c>
      <c r="H40" s="14">
        <v>5</v>
      </c>
      <c r="I40" s="19"/>
      <c r="J40" s="88">
        <f>VLOOKUP(Workouts[[#This Row],[Meno Priezvisko]],Data!$E$62:$I$155,5)</f>
        <v>1.05</v>
      </c>
      <c r="K40" s="92">
        <f>VLOOKUP(Workouts[[#This Row],[Tréner]],Data!$N$32:$O$46,2)</f>
        <v>1.5</v>
      </c>
      <c r="L40" s="90">
        <f>(Workouts[[#This Row],[Body za Umiestnenie]]+Workouts[[#This Row],[Body Účasť]])*Workouts[[#This Row],[koef. hráča]]</f>
        <v>2.1</v>
      </c>
      <c r="M40" s="52" t="str">
        <f>VLOOKUP(Workouts[[#This Row],[Meno Priezvisko]],Data!$E$62:$G$155,2)</f>
        <v>ŠK Pionierska</v>
      </c>
      <c r="N40" s="85">
        <f>Workouts[[#This Row],[Body spolu]]*Workouts[[#This Row],[koef. Trénera]]</f>
        <v>3.1500000000000004</v>
      </c>
      <c r="O40" s="52" t="str">
        <f>VLOOKUP(Workouts[[#This Row],[Meno Priezvisko]],Data!$E$62:$G$155,3)</f>
        <v>Ontong, Daniel</v>
      </c>
      <c r="P40" s="10"/>
      <c r="S40" s="22" t="s">
        <v>58</v>
      </c>
      <c r="T40" s="121">
        <v>8.8000000000000007</v>
      </c>
      <c r="X40" s="22" t="s">
        <v>83</v>
      </c>
      <c r="Y40" s="121">
        <v>2</v>
      </c>
    </row>
    <row r="41" spans="2:25" ht="18" x14ac:dyDescent="0.25">
      <c r="B41" s="29">
        <v>45927</v>
      </c>
      <c r="C41" s="91" t="s">
        <v>233</v>
      </c>
      <c r="D41" s="17" t="s">
        <v>4</v>
      </c>
      <c r="E41" s="10" t="s">
        <v>17</v>
      </c>
      <c r="F41" s="19">
        <f>VLOOKUP(E41,Data!$I$21:$J$30,2,FALSE)</f>
        <v>3</v>
      </c>
      <c r="G41" s="14">
        <v>7</v>
      </c>
      <c r="H41" s="14"/>
      <c r="I41" s="19">
        <v>1</v>
      </c>
      <c r="J41" s="88">
        <f>VLOOKUP(Workouts[[#This Row],[Meno Priezvisko]],Data!$E$62:$I$155,5)</f>
        <v>1.2</v>
      </c>
      <c r="K41" s="92">
        <f>VLOOKUP(Workouts[[#This Row],[Tréner]],Data!$N$32:$O$46,2)</f>
        <v>2</v>
      </c>
      <c r="L41" s="90">
        <f>(Workouts[[#This Row],[Body za Umiestnenie]]+Workouts[[#This Row],[Body Účasť]])*Workouts[[#This Row],[koef. hráča]]</f>
        <v>4.8</v>
      </c>
      <c r="M41" s="52" t="str">
        <f>VLOOKUP(Workouts[[#This Row],[Meno Priezvisko]],Data!$E$62:$G$155,2)</f>
        <v>ŠK Pionierska</v>
      </c>
      <c r="N41" s="85">
        <f>Workouts[[#This Row],[Body spolu]]*Workouts[[#This Row],[koef. Trénera]]</f>
        <v>9.6</v>
      </c>
      <c r="O41" s="52" t="str">
        <f>VLOOKUP(Workouts[[#This Row],[Meno Priezvisko]],Data!$E$62:$G$155,3)</f>
        <v>Lorinčík, Dušan</v>
      </c>
      <c r="P41" s="10"/>
      <c r="S41" s="22" t="s">
        <v>247</v>
      </c>
      <c r="T41" s="121">
        <v>8</v>
      </c>
      <c r="X41" s="22" t="s">
        <v>58</v>
      </c>
      <c r="Y41" s="121">
        <v>2</v>
      </c>
    </row>
    <row r="42" spans="2:25" ht="18" x14ac:dyDescent="0.25">
      <c r="B42" s="29">
        <v>45927</v>
      </c>
      <c r="C42" s="91" t="s">
        <v>233</v>
      </c>
      <c r="D42" s="17" t="s">
        <v>40</v>
      </c>
      <c r="E42" s="10" t="s">
        <v>17</v>
      </c>
      <c r="F42" s="19">
        <f>VLOOKUP(E42,Data!$I$21:$J$30,2,FALSE)</f>
        <v>3</v>
      </c>
      <c r="G42" s="14">
        <v>25</v>
      </c>
      <c r="H42" s="14"/>
      <c r="I42" s="19"/>
      <c r="J42" s="88">
        <f>VLOOKUP(Workouts[[#This Row],[Meno Priezvisko]],Data!$E$62:$I$155,5)</f>
        <v>1</v>
      </c>
      <c r="K42" s="92">
        <f>VLOOKUP(Workouts[[#This Row],[Tréner]],Data!$N$32:$O$46,2)</f>
        <v>1.5</v>
      </c>
      <c r="L42" s="90">
        <f>(Workouts[[#This Row],[Body za Umiestnenie]]+Workouts[[#This Row],[Body Účasť]])*Workouts[[#This Row],[koef. hráča]]</f>
        <v>3</v>
      </c>
      <c r="M42" s="52" t="str">
        <f>VLOOKUP(Workouts[[#This Row],[Meno Priezvisko]],Data!$E$62:$G$155,2)</f>
        <v>ŠK Pionierska</v>
      </c>
      <c r="N42" s="85">
        <f>Workouts[[#This Row],[Body spolu]]*Workouts[[#This Row],[koef. Trénera]]</f>
        <v>4.5</v>
      </c>
      <c r="O42" s="52" t="str">
        <f>VLOOKUP(Workouts[[#This Row],[Meno Priezvisko]],Data!$E$62:$G$155,3)</f>
        <v>CHÝBA</v>
      </c>
      <c r="P42" s="10"/>
      <c r="S42" s="22" t="s">
        <v>72</v>
      </c>
      <c r="T42" s="121">
        <v>7.3500000000000005</v>
      </c>
      <c r="X42" s="22" t="s">
        <v>49</v>
      </c>
      <c r="Y42" s="121">
        <v>2</v>
      </c>
    </row>
    <row r="43" spans="2:25" ht="18" x14ac:dyDescent="0.25">
      <c r="B43" s="29">
        <v>45927</v>
      </c>
      <c r="C43" s="91" t="s">
        <v>233</v>
      </c>
      <c r="D43" s="17" t="s">
        <v>52</v>
      </c>
      <c r="E43" s="10" t="s">
        <v>17</v>
      </c>
      <c r="F43" s="19">
        <f>VLOOKUP(E43,Data!$I$21:$J$30,2,FALSE)</f>
        <v>3</v>
      </c>
      <c r="G43" s="14">
        <v>22</v>
      </c>
      <c r="H43" s="14"/>
      <c r="I43" s="19"/>
      <c r="J43" s="88">
        <f>VLOOKUP(Workouts[[#This Row],[Meno Priezvisko]],Data!$E$62:$I$155,5)</f>
        <v>1.2</v>
      </c>
      <c r="K43" s="92">
        <f>VLOOKUP(Workouts[[#This Row],[Tréner]],Data!$N$32:$O$46,2)</f>
        <v>1.5</v>
      </c>
      <c r="L43" s="90">
        <f>(Workouts[[#This Row],[Body za Umiestnenie]]+Workouts[[#This Row],[Body Účasť]])*Workouts[[#This Row],[koef. hráča]]</f>
        <v>3.5999999999999996</v>
      </c>
      <c r="M43" s="52" t="str">
        <f>VLOOKUP(Workouts[[#This Row],[Meno Priezvisko]],Data!$E$62:$G$155,2)</f>
        <v>IMET SK BA</v>
      </c>
      <c r="N43" s="85">
        <f>Workouts[[#This Row],[Body spolu]]*Workouts[[#This Row],[koef. Trénera]]</f>
        <v>5.3999999999999995</v>
      </c>
      <c r="O43" s="52" t="str">
        <f>VLOOKUP(Workouts[[#This Row],[Meno Priezvisko]],Data!$E$62:$G$155,3)</f>
        <v>Tóth, Tomáš</v>
      </c>
      <c r="P43" s="10"/>
      <c r="S43" s="22" t="s">
        <v>51</v>
      </c>
      <c r="T43" s="121">
        <v>7.35</v>
      </c>
      <c r="X43" s="22" t="s">
        <v>66</v>
      </c>
      <c r="Y43" s="121">
        <v>2</v>
      </c>
    </row>
    <row r="44" spans="2:25" ht="18" x14ac:dyDescent="0.25">
      <c r="B44" s="29">
        <v>45887</v>
      </c>
      <c r="C44" s="91" t="s">
        <v>115</v>
      </c>
      <c r="D44" s="17" t="s">
        <v>228</v>
      </c>
      <c r="E44" s="10" t="s">
        <v>232</v>
      </c>
      <c r="F44" s="19">
        <f>VLOOKUP(E44,Data!$I$21:$J$30,2,FALSE)</f>
        <v>2</v>
      </c>
      <c r="G44" s="14"/>
      <c r="H44" s="14"/>
      <c r="I44" s="19"/>
      <c r="J44" s="88">
        <f>VLOOKUP(Workouts[[#This Row],[Meno Priezvisko]],Data!$E$62:$I$155,5)</f>
        <v>1.2</v>
      </c>
      <c r="K44" s="92">
        <f>VLOOKUP(Workouts[[#This Row],[Tréner]],Data!$N$32:$O$46,2)</f>
        <v>1</v>
      </c>
      <c r="L44" s="90">
        <f>(Workouts[[#This Row],[Body za Umiestnenie]]+Workouts[[#This Row],[Body Účasť]])*Workouts[[#This Row],[koef. hráča]]</f>
        <v>2.4</v>
      </c>
      <c r="M44" s="52" t="str">
        <f>VLOOKUP(Workouts[[#This Row],[Meno Priezvisko]],Data!$E$62:$G$155,2)</f>
        <v>POHODA Trnava</v>
      </c>
      <c r="N44" s="85">
        <f>Workouts[[#This Row],[Body spolu]]*Workouts[[#This Row],[koef. Trénera]]</f>
        <v>2.4</v>
      </c>
      <c r="O44" s="52" t="str">
        <f>VLOOKUP(Workouts[[#This Row],[Meno Priezvisko]],Data!$E$62:$G$155,3)</f>
        <v>Varga, Patrik</v>
      </c>
      <c r="P44" s="10"/>
      <c r="S44" s="22" t="s">
        <v>83</v>
      </c>
      <c r="T44" s="121">
        <v>6.3000000000000007</v>
      </c>
      <c r="X44" s="22" t="s">
        <v>72</v>
      </c>
      <c r="Y44" s="121">
        <v>2</v>
      </c>
    </row>
    <row r="45" spans="2:25" ht="18" x14ac:dyDescent="0.25">
      <c r="B45" s="29">
        <v>45887</v>
      </c>
      <c r="C45" s="91" t="s">
        <v>115</v>
      </c>
      <c r="D45" s="17" t="s">
        <v>230</v>
      </c>
      <c r="E45" s="10" t="s">
        <v>232</v>
      </c>
      <c r="F45" s="19">
        <f>VLOOKUP(E45,Data!$I$21:$J$30,2,FALSE)</f>
        <v>2</v>
      </c>
      <c r="G45" s="14"/>
      <c r="H45" s="14"/>
      <c r="I45" s="19"/>
      <c r="J45" s="88">
        <f>VLOOKUP(Workouts[[#This Row],[Meno Priezvisko]],Data!$E$62:$I$155,5)</f>
        <v>1.2</v>
      </c>
      <c r="K45" s="92">
        <f>VLOOKUP(Workouts[[#This Row],[Tréner]],Data!$N$32:$O$46,2)</f>
        <v>1</v>
      </c>
      <c r="L45" s="90">
        <f>(Workouts[[#This Row],[Body za Umiestnenie]]+Workouts[[#This Row],[Body Účasť]])*Workouts[[#This Row],[koef. hráča]]</f>
        <v>2.4</v>
      </c>
      <c r="M45" s="52" t="str">
        <f>VLOOKUP(Workouts[[#This Row],[Meno Priezvisko]],Data!$E$62:$G$155,2)</f>
        <v>POHODA Trnava</v>
      </c>
      <c r="N45" s="85">
        <f>Workouts[[#This Row],[Body spolu]]*Workouts[[#This Row],[koef. Trénera]]</f>
        <v>2.4</v>
      </c>
      <c r="O45" s="52" t="str">
        <f>VLOOKUP(Workouts[[#This Row],[Meno Priezvisko]],Data!$E$62:$G$155,3)</f>
        <v>Varga, Patrik</v>
      </c>
      <c r="P45" s="10"/>
      <c r="S45" s="22" t="s">
        <v>266</v>
      </c>
      <c r="T45" s="121">
        <v>6</v>
      </c>
      <c r="X45" s="22" t="s">
        <v>243</v>
      </c>
      <c r="Y45" s="121">
        <v>2</v>
      </c>
    </row>
    <row r="46" spans="2:25" ht="18" x14ac:dyDescent="0.25">
      <c r="B46" s="29">
        <v>45889</v>
      </c>
      <c r="C46" s="91" t="s">
        <v>115</v>
      </c>
      <c r="D46" s="17" t="s">
        <v>228</v>
      </c>
      <c r="E46" s="10" t="s">
        <v>232</v>
      </c>
      <c r="F46" s="19">
        <f>VLOOKUP(E46,Data!$I$21:$J$30,2,FALSE)</f>
        <v>2</v>
      </c>
      <c r="G46" s="14"/>
      <c r="H46" s="14"/>
      <c r="I46" s="19"/>
      <c r="J46" s="88">
        <f>VLOOKUP(Workouts[[#This Row],[Meno Priezvisko]],Data!$E$62:$I$155,5)</f>
        <v>1.2</v>
      </c>
      <c r="K46" s="92">
        <f>VLOOKUP(Workouts[[#This Row],[Tréner]],Data!$N$32:$O$46,2)</f>
        <v>1</v>
      </c>
      <c r="L46" s="90">
        <f>(Workouts[[#This Row],[Body za Umiestnenie]]+Workouts[[#This Row],[Body Účasť]])*Workouts[[#This Row],[koef. hráča]]</f>
        <v>2.4</v>
      </c>
      <c r="M46" s="52" t="str">
        <f>VLOOKUP(Workouts[[#This Row],[Meno Priezvisko]],Data!$E$62:$G$155,2)</f>
        <v>POHODA Trnava</v>
      </c>
      <c r="N46" s="85">
        <f>Workouts[[#This Row],[Body spolu]]*Workouts[[#This Row],[koef. Trénera]]</f>
        <v>2.4</v>
      </c>
      <c r="O46" s="52" t="str">
        <f>VLOOKUP(Workouts[[#This Row],[Meno Priezvisko]],Data!$E$62:$G$155,3)</f>
        <v>Varga, Patrik</v>
      </c>
      <c r="P46" s="10"/>
      <c r="S46" s="22" t="s">
        <v>243</v>
      </c>
      <c r="T46" s="121">
        <v>5</v>
      </c>
      <c r="X46" s="22" t="s">
        <v>39</v>
      </c>
      <c r="Y46" s="121">
        <v>1</v>
      </c>
    </row>
    <row r="47" spans="2:25" ht="18" x14ac:dyDescent="0.25">
      <c r="B47" s="29">
        <v>45889</v>
      </c>
      <c r="C47" s="91" t="s">
        <v>115</v>
      </c>
      <c r="D47" s="17" t="s">
        <v>230</v>
      </c>
      <c r="E47" s="10" t="s">
        <v>232</v>
      </c>
      <c r="F47" s="19">
        <f>VLOOKUP(E47,Data!$I$21:$J$30,2,FALSE)</f>
        <v>2</v>
      </c>
      <c r="G47" s="14"/>
      <c r="H47" s="14"/>
      <c r="I47" s="19"/>
      <c r="J47" s="88">
        <f>VLOOKUP(Workouts[[#This Row],[Meno Priezvisko]],Data!$E$62:$I$155,5)</f>
        <v>1.2</v>
      </c>
      <c r="K47" s="92">
        <f>VLOOKUP(Workouts[[#This Row],[Tréner]],Data!$N$32:$O$46,2)</f>
        <v>1</v>
      </c>
      <c r="L47" s="90">
        <f>(Workouts[[#This Row],[Body za Umiestnenie]]+Workouts[[#This Row],[Body Účasť]])*Workouts[[#This Row],[koef. hráča]]</f>
        <v>2.4</v>
      </c>
      <c r="M47" s="52" t="str">
        <f>VLOOKUP(Workouts[[#This Row],[Meno Priezvisko]],Data!$E$62:$G$155,2)</f>
        <v>POHODA Trnava</v>
      </c>
      <c r="N47" s="85">
        <f>Workouts[[#This Row],[Body spolu]]*Workouts[[#This Row],[koef. Trénera]]</f>
        <v>2.4</v>
      </c>
      <c r="O47" s="52" t="str">
        <f>VLOOKUP(Workouts[[#This Row],[Meno Priezvisko]],Data!$E$62:$G$155,3)</f>
        <v>Varga, Patrik</v>
      </c>
      <c r="P47" s="10"/>
      <c r="S47" s="22" t="s">
        <v>44</v>
      </c>
      <c r="T47" s="121">
        <v>4.2</v>
      </c>
      <c r="X47" s="22" t="s">
        <v>262</v>
      </c>
      <c r="Y47" s="121">
        <v>1</v>
      </c>
    </row>
    <row r="48" spans="2:25" ht="18" x14ac:dyDescent="0.25">
      <c r="B48" s="29">
        <v>45941</v>
      </c>
      <c r="C48" s="91" t="s">
        <v>235</v>
      </c>
      <c r="D48" s="17" t="s">
        <v>52</v>
      </c>
      <c r="E48" s="10" t="s">
        <v>18</v>
      </c>
      <c r="F48" s="19">
        <f>VLOOKUP(E48,Data!$I$21:$J$30,2,FALSE)</f>
        <v>2</v>
      </c>
      <c r="G48" s="14">
        <v>3</v>
      </c>
      <c r="H48" s="14"/>
      <c r="I48" s="19">
        <v>2</v>
      </c>
      <c r="J48" s="88">
        <f>VLOOKUP(Workouts[[#This Row],[Meno Priezvisko]],Data!$E$62:$I$155,5)</f>
        <v>1.2</v>
      </c>
      <c r="K48" s="92">
        <f>VLOOKUP(Workouts[[#This Row],[Tréner]],Data!$N$32:$O$46,2)</f>
        <v>1.5</v>
      </c>
      <c r="L48" s="90">
        <f>(Workouts[[#This Row],[Body za Umiestnenie]]+Workouts[[#This Row],[Body Účasť]])*Workouts[[#This Row],[koef. hráča]]</f>
        <v>4.8</v>
      </c>
      <c r="M48" s="52" t="str">
        <f>VLOOKUP(Workouts[[#This Row],[Meno Priezvisko]],Data!$E$62:$G$155,2)</f>
        <v>IMET SK BA</v>
      </c>
      <c r="N48" s="85">
        <f>Workouts[[#This Row],[Body spolu]]*Workouts[[#This Row],[koef. Trénera]]</f>
        <v>7.1999999999999993</v>
      </c>
      <c r="O48" s="52" t="str">
        <f>VLOOKUP(Workouts[[#This Row],[Meno Priezvisko]],Data!$E$62:$G$155,3)</f>
        <v>Tóth, Tomáš</v>
      </c>
      <c r="P48" s="10"/>
      <c r="S48" s="22" t="s">
        <v>237</v>
      </c>
      <c r="T48" s="121">
        <v>4</v>
      </c>
      <c r="X48" s="22" t="s">
        <v>110</v>
      </c>
      <c r="Y48" s="121">
        <v>1</v>
      </c>
    </row>
    <row r="49" spans="2:25" ht="18" x14ac:dyDescent="0.25">
      <c r="B49" s="29">
        <v>45948</v>
      </c>
      <c r="C49" s="91" t="s">
        <v>236</v>
      </c>
      <c r="D49" s="17" t="s">
        <v>52</v>
      </c>
      <c r="E49" s="10" t="s">
        <v>17</v>
      </c>
      <c r="F49" s="19">
        <f>VLOOKUP(E49,Data!$I$21:$J$30,2,FALSE)</f>
        <v>3</v>
      </c>
      <c r="G49" s="14"/>
      <c r="H49" s="14"/>
      <c r="I49" s="19"/>
      <c r="J49" s="88">
        <f>VLOOKUP(Workouts[[#This Row],[Meno Priezvisko]],Data!$E$62:$I$155,5)</f>
        <v>1.2</v>
      </c>
      <c r="K49" s="92">
        <f>VLOOKUP(Workouts[[#This Row],[Tréner]],Data!$N$32:$O$46,2)</f>
        <v>1.5</v>
      </c>
      <c r="L49" s="90">
        <f>(Workouts[[#This Row],[Body za Umiestnenie]]+Workouts[[#This Row],[Body Účasť]])*Workouts[[#This Row],[koef. hráča]]</f>
        <v>3.5999999999999996</v>
      </c>
      <c r="M49" s="52" t="str">
        <f>VLOOKUP(Workouts[[#This Row],[Meno Priezvisko]],Data!$E$62:$G$155,2)</f>
        <v>IMET SK BA</v>
      </c>
      <c r="N49" s="85">
        <f>Workouts[[#This Row],[Body spolu]]*Workouts[[#This Row],[koef. Trénera]]</f>
        <v>5.3999999999999995</v>
      </c>
      <c r="O49" s="52" t="str">
        <f>VLOOKUP(Workouts[[#This Row],[Meno Priezvisko]],Data!$E$62:$G$155,3)</f>
        <v>Tóth, Tomáš</v>
      </c>
      <c r="P49" s="10"/>
      <c r="S49" s="22" t="s">
        <v>162</v>
      </c>
      <c r="T49" s="121">
        <v>4</v>
      </c>
      <c r="X49" s="22" t="s">
        <v>237</v>
      </c>
      <c r="Y49" s="121">
        <v>1</v>
      </c>
    </row>
    <row r="50" spans="2:25" ht="18" x14ac:dyDescent="0.25">
      <c r="B50" s="29">
        <v>45948</v>
      </c>
      <c r="C50" s="91" t="s">
        <v>236</v>
      </c>
      <c r="D50" s="17" t="s">
        <v>4</v>
      </c>
      <c r="E50" s="10" t="s">
        <v>17</v>
      </c>
      <c r="F50" s="19">
        <f>VLOOKUP(E50,Data!$I$21:$J$30,2,FALSE)</f>
        <v>3</v>
      </c>
      <c r="G50" s="14"/>
      <c r="H50" s="14"/>
      <c r="I50" s="19"/>
      <c r="J50" s="88">
        <f>VLOOKUP(Workouts[[#This Row],[Meno Priezvisko]],Data!$E$62:$I$155,5)</f>
        <v>1.2</v>
      </c>
      <c r="K50" s="92">
        <f>VLOOKUP(Workouts[[#This Row],[Tréner]],Data!$N$32:$O$46,2)</f>
        <v>2</v>
      </c>
      <c r="L50" s="90">
        <f>(Workouts[[#This Row],[Body za Umiestnenie]]+Workouts[[#This Row],[Body Účasť]])*Workouts[[#This Row],[koef. hráča]]</f>
        <v>3.5999999999999996</v>
      </c>
      <c r="M50" s="52" t="str">
        <f>VLOOKUP(Workouts[[#This Row],[Meno Priezvisko]],Data!$E$62:$G$155,2)</f>
        <v>ŠK Pionierska</v>
      </c>
      <c r="N50" s="85">
        <f>Workouts[[#This Row],[Body spolu]]*Workouts[[#This Row],[koef. Trénera]]</f>
        <v>7.1999999999999993</v>
      </c>
      <c r="O50" s="52" t="str">
        <f>VLOOKUP(Workouts[[#This Row],[Meno Priezvisko]],Data!$E$62:$G$155,3)</f>
        <v>Lorinčík, Dušan</v>
      </c>
      <c r="P50" s="10"/>
      <c r="S50" s="22" t="s">
        <v>110</v>
      </c>
      <c r="T50" s="121">
        <v>3.1500000000000004</v>
      </c>
      <c r="X50" s="22" t="s">
        <v>266</v>
      </c>
      <c r="Y50" s="121">
        <v>1</v>
      </c>
    </row>
    <row r="51" spans="2:25" ht="18" x14ac:dyDescent="0.25">
      <c r="B51" s="29">
        <v>45948</v>
      </c>
      <c r="C51" s="91" t="s">
        <v>236</v>
      </c>
      <c r="D51" s="17" t="s">
        <v>40</v>
      </c>
      <c r="E51" s="10" t="s">
        <v>17</v>
      </c>
      <c r="F51" s="19">
        <f>VLOOKUP(E51,Data!$I$21:$J$30,2,FALSE)</f>
        <v>3</v>
      </c>
      <c r="G51" s="14"/>
      <c r="H51" s="14"/>
      <c r="I51" s="19"/>
      <c r="J51" s="88">
        <f>VLOOKUP(Workouts[[#This Row],[Meno Priezvisko]],Data!$E$62:$I$155,5)</f>
        <v>1</v>
      </c>
      <c r="K51" s="92">
        <f>VLOOKUP(Workouts[[#This Row],[Tréner]],Data!$N$32:$O$46,2)</f>
        <v>1.5</v>
      </c>
      <c r="L51" s="90">
        <f>(Workouts[[#This Row],[Body za Umiestnenie]]+Workouts[[#This Row],[Body Účasť]])*Workouts[[#This Row],[koef. hráča]]</f>
        <v>3</v>
      </c>
      <c r="M51" s="52" t="str">
        <f>VLOOKUP(Workouts[[#This Row],[Meno Priezvisko]],Data!$E$62:$G$155,2)</f>
        <v>ŠK Pionierska</v>
      </c>
      <c r="N51" s="85">
        <f>Workouts[[#This Row],[Body spolu]]*Workouts[[#This Row],[koef. Trénera]]</f>
        <v>4.5</v>
      </c>
      <c r="O51" s="52" t="str">
        <f>VLOOKUP(Workouts[[#This Row],[Meno Priezvisko]],Data!$E$62:$G$155,3)</f>
        <v>CHÝBA</v>
      </c>
      <c r="P51" s="10"/>
      <c r="S51" s="22" t="s">
        <v>39</v>
      </c>
      <c r="T51" s="121">
        <v>3.1500000000000004</v>
      </c>
      <c r="X51" s="22" t="s">
        <v>238</v>
      </c>
      <c r="Y51" s="121">
        <v>1</v>
      </c>
    </row>
    <row r="52" spans="2:25" ht="18" x14ac:dyDescent="0.25">
      <c r="B52" s="29">
        <v>45948</v>
      </c>
      <c r="C52" s="91" t="s">
        <v>227</v>
      </c>
      <c r="D52" s="17" t="s">
        <v>34</v>
      </c>
      <c r="E52" s="10" t="s">
        <v>15</v>
      </c>
      <c r="F52" s="19">
        <f>VLOOKUP(E52,Data!$I$21:$J$30,2,FALSE)</f>
        <v>4</v>
      </c>
      <c r="G52" s="14">
        <v>1</v>
      </c>
      <c r="H52" s="14"/>
      <c r="I52" s="19">
        <v>16</v>
      </c>
      <c r="J52" s="88">
        <f>VLOOKUP(Workouts[[#This Row],[Meno Priezvisko]],Data!$E$62:$I$155,5)</f>
        <v>1.1499999999999999</v>
      </c>
      <c r="K52" s="92">
        <f>VLOOKUP(Workouts[[#This Row],[Tréner]],Data!$N$32:$O$46,2)</f>
        <v>1.5</v>
      </c>
      <c r="L52" s="90">
        <f>(Workouts[[#This Row],[Body za Umiestnenie]]+Workouts[[#This Row],[Body Účasť]])*Workouts[[#This Row],[koef. hráča]]</f>
        <v>23</v>
      </c>
      <c r="M52" s="52" t="str">
        <f>VLOOKUP(Workouts[[#This Row],[Meno Priezvisko]],Data!$E$62:$G$155,2)</f>
        <v>IMET SK BA</v>
      </c>
      <c r="N52" s="85">
        <f>Workouts[[#This Row],[Body spolu]]*Workouts[[#This Row],[koef. Trénera]]</f>
        <v>34.5</v>
      </c>
      <c r="O52" s="52" t="str">
        <f>VLOOKUP(Workouts[[#This Row],[Meno Priezvisko]],Data!$E$62:$G$155,3)</f>
        <v>Tóth, Tomáš</v>
      </c>
      <c r="P52" s="10"/>
      <c r="S52" s="22" t="s">
        <v>246</v>
      </c>
      <c r="T52" s="121">
        <v>3</v>
      </c>
      <c r="X52" s="22" t="s">
        <v>162</v>
      </c>
      <c r="Y52" s="121">
        <v>1</v>
      </c>
    </row>
    <row r="53" spans="2:25" ht="18" x14ac:dyDescent="0.25">
      <c r="B53" s="29">
        <v>45948</v>
      </c>
      <c r="C53" s="91" t="s">
        <v>227</v>
      </c>
      <c r="D53" s="17" t="s">
        <v>228</v>
      </c>
      <c r="E53" s="10" t="s">
        <v>15</v>
      </c>
      <c r="F53" s="19">
        <f>VLOOKUP(E53,Data!$I$21:$J$30,2,FALSE)</f>
        <v>4</v>
      </c>
      <c r="G53" s="14">
        <v>1</v>
      </c>
      <c r="H53" s="14"/>
      <c r="I53" s="19">
        <v>16</v>
      </c>
      <c r="J53" s="88">
        <f>VLOOKUP(Workouts[[#This Row],[Meno Priezvisko]],Data!$E$62:$I$155,5)</f>
        <v>1.2</v>
      </c>
      <c r="K53" s="92">
        <f>VLOOKUP(Workouts[[#This Row],[Tréner]],Data!$N$32:$O$46,2)</f>
        <v>1</v>
      </c>
      <c r="L53" s="90">
        <f>(Workouts[[#This Row],[Body za Umiestnenie]]+Workouts[[#This Row],[Body Účasť]])*Workouts[[#This Row],[koef. hráča]]</f>
        <v>24</v>
      </c>
      <c r="M53" s="52" t="str">
        <f>VLOOKUP(Workouts[[#This Row],[Meno Priezvisko]],Data!$E$62:$G$155,2)</f>
        <v>POHODA Trnava</v>
      </c>
      <c r="N53" s="85">
        <f>Workouts[[#This Row],[Body spolu]]*Workouts[[#This Row],[koef. Trénera]]</f>
        <v>24</v>
      </c>
      <c r="O53" s="52" t="str">
        <f>VLOOKUP(Workouts[[#This Row],[Meno Priezvisko]],Data!$E$62:$G$155,3)</f>
        <v>Varga, Patrik</v>
      </c>
      <c r="P53" s="10"/>
      <c r="S53" s="22" t="s">
        <v>245</v>
      </c>
      <c r="T53" s="121">
        <v>3</v>
      </c>
      <c r="X53" s="22" t="s">
        <v>56</v>
      </c>
      <c r="Y53" s="121">
        <v>1</v>
      </c>
    </row>
    <row r="54" spans="2:25" ht="18" x14ac:dyDescent="0.25">
      <c r="B54" s="29">
        <v>45948</v>
      </c>
      <c r="C54" s="91" t="s">
        <v>227</v>
      </c>
      <c r="D54" s="17" t="s">
        <v>230</v>
      </c>
      <c r="E54" s="10" t="s">
        <v>15</v>
      </c>
      <c r="F54" s="19">
        <f>VLOOKUP(E54,Data!$I$21:$J$30,2,FALSE)</f>
        <v>4</v>
      </c>
      <c r="G54" s="14">
        <v>9</v>
      </c>
      <c r="H54" s="14"/>
      <c r="I54" s="19"/>
      <c r="J54" s="88">
        <f>VLOOKUP(Workouts[[#This Row],[Meno Priezvisko]],Data!$E$62:$I$155,5)</f>
        <v>1.2</v>
      </c>
      <c r="K54" s="92">
        <f>VLOOKUP(Workouts[[#This Row],[Tréner]],Data!$N$32:$O$46,2)</f>
        <v>1</v>
      </c>
      <c r="L54" s="90">
        <f>(Workouts[[#This Row],[Body za Umiestnenie]]+Workouts[[#This Row],[Body Účasť]])*Workouts[[#This Row],[koef. hráča]]</f>
        <v>4.8</v>
      </c>
      <c r="M54" s="52" t="str">
        <f>VLOOKUP(Workouts[[#This Row],[Meno Priezvisko]],Data!$E$62:$G$155,2)</f>
        <v>POHODA Trnava</v>
      </c>
      <c r="N54" s="85">
        <f>Workouts[[#This Row],[Body spolu]]*Workouts[[#This Row],[koef. Trénera]]</f>
        <v>4.8</v>
      </c>
      <c r="O54" s="52" t="str">
        <f>VLOOKUP(Workouts[[#This Row],[Meno Priezvisko]],Data!$E$62:$G$155,3)</f>
        <v>Varga, Patrik</v>
      </c>
      <c r="P54" s="10"/>
      <c r="S54" s="22" t="s">
        <v>262</v>
      </c>
      <c r="T54" s="121">
        <v>2.2999999999999998</v>
      </c>
      <c r="X54" s="22" t="s">
        <v>107</v>
      </c>
      <c r="Y54" s="121">
        <v>1</v>
      </c>
    </row>
    <row r="55" spans="2:25" ht="18" x14ac:dyDescent="0.25">
      <c r="B55" s="29">
        <v>45955</v>
      </c>
      <c r="C55" s="91" t="s">
        <v>233</v>
      </c>
      <c r="D55" s="17" t="s">
        <v>4</v>
      </c>
      <c r="E55" s="10" t="s">
        <v>17</v>
      </c>
      <c r="F55" s="19">
        <f>VLOOKUP(E55,Data!$I$21:$J$30,2,FALSE)</f>
        <v>3</v>
      </c>
      <c r="G55" s="14">
        <v>4</v>
      </c>
      <c r="H55" s="14"/>
      <c r="I55" s="19">
        <v>1</v>
      </c>
      <c r="J55" s="88">
        <f>VLOOKUP(Workouts[[#This Row],[Meno Priezvisko]],Data!$E$62:$I$155,5)</f>
        <v>1.2</v>
      </c>
      <c r="K55" s="92">
        <f>VLOOKUP(Workouts[[#This Row],[Tréner]],Data!$N$32:$O$46,2)</f>
        <v>2</v>
      </c>
      <c r="L55" s="90">
        <f>(Workouts[[#This Row],[Body za Umiestnenie]]+Workouts[[#This Row],[Body Účasť]])*Workouts[[#This Row],[koef. hráča]]</f>
        <v>4.8</v>
      </c>
      <c r="M55" s="52" t="str">
        <f>VLOOKUP(Workouts[[#This Row],[Meno Priezvisko]],Data!$E$62:$G$155,2)</f>
        <v>ŠK Pionierska</v>
      </c>
      <c r="N55" s="85">
        <f>Workouts[[#This Row],[Body spolu]]*Workouts[[#This Row],[koef. Trénera]]</f>
        <v>9.6</v>
      </c>
      <c r="O55" s="52" t="str">
        <f>VLOOKUP(Workouts[[#This Row],[Meno Priezvisko]],Data!$E$62:$G$155,3)</f>
        <v>Lorinčík, Dušan</v>
      </c>
      <c r="P55" s="10"/>
      <c r="S55" s="22" t="s">
        <v>112</v>
      </c>
      <c r="T55" s="121">
        <v>2.1</v>
      </c>
      <c r="X55" s="22" t="s">
        <v>67</v>
      </c>
      <c r="Y55" s="121">
        <v>1</v>
      </c>
    </row>
    <row r="56" spans="2:25" ht="18" x14ac:dyDescent="0.25">
      <c r="B56" s="29">
        <v>45955</v>
      </c>
      <c r="C56" s="91" t="s">
        <v>233</v>
      </c>
      <c r="D56" s="17" t="s">
        <v>52</v>
      </c>
      <c r="E56" s="10" t="s">
        <v>17</v>
      </c>
      <c r="F56" s="19">
        <f>VLOOKUP(E56,Data!$I$21:$J$30,2,FALSE)</f>
        <v>3</v>
      </c>
      <c r="G56" s="14">
        <v>11</v>
      </c>
      <c r="H56" s="14"/>
      <c r="I56" s="19"/>
      <c r="J56" s="88">
        <f>VLOOKUP(Workouts[[#This Row],[Meno Priezvisko]],Data!$E$62:$I$155,5)</f>
        <v>1.2</v>
      </c>
      <c r="K56" s="92">
        <f>VLOOKUP(Workouts[[#This Row],[Tréner]],Data!$N$32:$O$46,2)</f>
        <v>1.5</v>
      </c>
      <c r="L56" s="90">
        <f>(Workouts[[#This Row],[Body za Umiestnenie]]+Workouts[[#This Row],[Body Účasť]])*Workouts[[#This Row],[koef. hráča]]</f>
        <v>3.5999999999999996</v>
      </c>
      <c r="M56" s="52" t="str">
        <f>VLOOKUP(Workouts[[#This Row],[Meno Priezvisko]],Data!$E$62:$G$155,2)</f>
        <v>IMET SK BA</v>
      </c>
      <c r="N56" s="85">
        <f>Workouts[[#This Row],[Body spolu]]*Workouts[[#This Row],[koef. Trénera]]</f>
        <v>5.3999999999999995</v>
      </c>
      <c r="O56" s="52" t="str">
        <f>VLOOKUP(Workouts[[#This Row],[Meno Priezvisko]],Data!$E$62:$G$155,3)</f>
        <v>Tóth, Tomáš</v>
      </c>
      <c r="P56" s="10"/>
      <c r="S56" s="22" t="s">
        <v>67</v>
      </c>
      <c r="T56" s="121">
        <v>2.1</v>
      </c>
      <c r="X56" s="22" t="s">
        <v>44</v>
      </c>
      <c r="Y56" s="121">
        <v>1</v>
      </c>
    </row>
    <row r="57" spans="2:25" ht="18" x14ac:dyDescent="0.25">
      <c r="B57" s="29">
        <v>45956</v>
      </c>
      <c r="C57" s="91" t="s">
        <v>227</v>
      </c>
      <c r="D57" s="17" t="s">
        <v>68</v>
      </c>
      <c r="E57" s="10" t="s">
        <v>16</v>
      </c>
      <c r="F57" s="19">
        <f>VLOOKUP(E57,Data!$I$21:$J$30,2,FALSE)</f>
        <v>2</v>
      </c>
      <c r="G57" s="14">
        <v>1</v>
      </c>
      <c r="H57" s="14">
        <v>9</v>
      </c>
      <c r="I57" s="19">
        <f>H57-G57</f>
        <v>8</v>
      </c>
      <c r="J57" s="88">
        <f>VLOOKUP(Workouts[[#This Row],[Meno Priezvisko]],Data!$E$62:$I$155,5)</f>
        <v>1.05</v>
      </c>
      <c r="K57" s="92">
        <f>VLOOKUP(Workouts[[#This Row],[Tréner]],Data!$N$32:$O$46,2)</f>
        <v>1.5</v>
      </c>
      <c r="L57" s="90">
        <f>(Workouts[[#This Row],[Body za Umiestnenie]]+Workouts[[#This Row],[Body Účasť]])*Workouts[[#This Row],[koef. hráča]]</f>
        <v>10.5</v>
      </c>
      <c r="M57" s="52" t="str">
        <f>VLOOKUP(Workouts[[#This Row],[Meno Priezvisko]],Data!$E$62:$G$155,2)</f>
        <v>ŠK Pionierska</v>
      </c>
      <c r="N57" s="85">
        <f>Workouts[[#This Row],[Body spolu]]*Workouts[[#This Row],[koef. Trénera]]</f>
        <v>15.75</v>
      </c>
      <c r="O57" s="52" t="str">
        <f>VLOOKUP(Workouts[[#This Row],[Meno Priezvisko]],Data!$E$62:$G$155,3)</f>
        <v>Kohlerová, Klára</v>
      </c>
      <c r="P57" s="10"/>
      <c r="S57" s="22" t="s">
        <v>56</v>
      </c>
      <c r="T57" s="121">
        <v>2.1</v>
      </c>
      <c r="X57" s="22" t="s">
        <v>245</v>
      </c>
      <c r="Y57" s="121">
        <v>1</v>
      </c>
    </row>
    <row r="58" spans="2:25" ht="18" x14ac:dyDescent="0.25">
      <c r="B58" s="29">
        <v>45956</v>
      </c>
      <c r="C58" s="91" t="s">
        <v>227</v>
      </c>
      <c r="D58" s="17" t="s">
        <v>54</v>
      </c>
      <c r="E58" s="10" t="s">
        <v>16</v>
      </c>
      <c r="F58" s="19">
        <f>VLOOKUP(E58,Data!$I$21:$J$30,2,FALSE)</f>
        <v>2</v>
      </c>
      <c r="G58" s="14">
        <v>2</v>
      </c>
      <c r="H58" s="14">
        <v>9</v>
      </c>
      <c r="I58" s="19">
        <f t="shared" ref="I58:I64" si="3">H58-G58</f>
        <v>7</v>
      </c>
      <c r="J58" s="88">
        <f>VLOOKUP(Workouts[[#This Row],[Meno Priezvisko]],Data!$E$62:$I$155,5)</f>
        <v>1.05</v>
      </c>
      <c r="K58" s="92">
        <f>VLOOKUP(Workouts[[#This Row],[Tréner]],Data!$N$32:$O$46,2)</f>
        <v>1.5</v>
      </c>
      <c r="L58" s="90">
        <f>(Workouts[[#This Row],[Body za Umiestnenie]]+Workouts[[#This Row],[Body Účasť]])*Workouts[[#This Row],[koef. hráča]]</f>
        <v>9.4500000000000011</v>
      </c>
      <c r="M58" s="52" t="str">
        <f>VLOOKUP(Workouts[[#This Row],[Meno Priezvisko]],Data!$E$62:$G$155,2)</f>
        <v>BALDI KE</v>
      </c>
      <c r="N58" s="85">
        <f>Workouts[[#This Row],[Body spolu]]*Workouts[[#This Row],[koef. Trénera]]</f>
        <v>14.175000000000001</v>
      </c>
      <c r="O58" s="52" t="str">
        <f>VLOOKUP(Workouts[[#This Row],[Meno Priezvisko]],Data!$E$62:$G$155,3)</f>
        <v>Koctur, Tomáš</v>
      </c>
      <c r="P58" s="10"/>
      <c r="S58" s="22" t="s">
        <v>107</v>
      </c>
      <c r="T58" s="121">
        <v>2.1</v>
      </c>
      <c r="X58" s="22" t="s">
        <v>270</v>
      </c>
      <c r="Y58" s="121">
        <v>1</v>
      </c>
    </row>
    <row r="59" spans="2:25" ht="18" x14ac:dyDescent="0.25">
      <c r="B59" s="29">
        <v>45956</v>
      </c>
      <c r="C59" s="91" t="s">
        <v>227</v>
      </c>
      <c r="D59" s="17" t="s">
        <v>65</v>
      </c>
      <c r="E59" s="10" t="s">
        <v>16</v>
      </c>
      <c r="F59" s="19">
        <f>VLOOKUP(E59,Data!$I$21:$J$30,2,FALSE)</f>
        <v>2</v>
      </c>
      <c r="G59" s="14">
        <v>3</v>
      </c>
      <c r="H59" s="14">
        <v>9</v>
      </c>
      <c r="I59" s="19">
        <f t="shared" si="3"/>
        <v>6</v>
      </c>
      <c r="J59" s="88">
        <f>VLOOKUP(Workouts[[#This Row],[Meno Priezvisko]],Data!$E$62:$I$155,5)</f>
        <v>1.05</v>
      </c>
      <c r="K59" s="92">
        <f>VLOOKUP(Workouts[[#This Row],[Tréner]],Data!$N$32:$O$46,2)</f>
        <v>1.5</v>
      </c>
      <c r="L59" s="90">
        <f>(Workouts[[#This Row],[Body za Umiestnenie]]+Workouts[[#This Row],[Body Účasť]])*Workouts[[#This Row],[koef. hráča]]</f>
        <v>8.4</v>
      </c>
      <c r="M59" s="52" t="str">
        <f>VLOOKUP(Workouts[[#This Row],[Meno Priezvisko]],Data!$E$62:$G$155,2)</f>
        <v>BALDI KE</v>
      </c>
      <c r="N59" s="85">
        <f>Workouts[[#This Row],[Body spolu]]*Workouts[[#This Row],[koef. Trénera]]</f>
        <v>12.600000000000001</v>
      </c>
      <c r="O59" s="52" t="str">
        <f>VLOOKUP(Workouts[[#This Row],[Meno Priezvisko]],Data!$E$62:$G$155,3)</f>
        <v>Fecák, Tomáš</v>
      </c>
      <c r="P59" s="10"/>
      <c r="S59" s="22" t="s">
        <v>270</v>
      </c>
      <c r="T59" s="121">
        <v>2</v>
      </c>
      <c r="X59" s="22" t="s">
        <v>112</v>
      </c>
      <c r="Y59" s="121">
        <v>1</v>
      </c>
    </row>
    <row r="60" spans="2:25" ht="18" x14ac:dyDescent="0.25">
      <c r="B60" s="29">
        <v>45956</v>
      </c>
      <c r="C60" s="91" t="s">
        <v>227</v>
      </c>
      <c r="D60" s="17" t="s">
        <v>63</v>
      </c>
      <c r="E60" s="10" t="s">
        <v>16</v>
      </c>
      <c r="F60" s="19">
        <f>VLOOKUP(E60,Data!$I$21:$J$30,2,FALSE)</f>
        <v>2</v>
      </c>
      <c r="G60" s="14">
        <v>4</v>
      </c>
      <c r="H60" s="14">
        <v>9</v>
      </c>
      <c r="I60" s="19">
        <f t="shared" si="3"/>
        <v>5</v>
      </c>
      <c r="J60" s="88">
        <f>VLOOKUP(Workouts[[#This Row],[Meno Priezvisko]],Data!$E$62:$I$155,5)</f>
        <v>1.05</v>
      </c>
      <c r="K60" s="92">
        <f>VLOOKUP(Workouts[[#This Row],[Tréner]],Data!$N$32:$O$46,2)</f>
        <v>1.5</v>
      </c>
      <c r="L60" s="90">
        <f>(Workouts[[#This Row],[Body za Umiestnenie]]+Workouts[[#This Row],[Body Účasť]])*Workouts[[#This Row],[koef. hráča]]</f>
        <v>7.3500000000000005</v>
      </c>
      <c r="M60" s="52" t="str">
        <f>VLOOKUP(Workouts[[#This Row],[Meno Priezvisko]],Data!$E$62:$G$155,2)</f>
        <v>BALDI KE</v>
      </c>
      <c r="N60" s="85">
        <f>Workouts[[#This Row],[Body spolu]]*Workouts[[#This Row],[koef. Trénera]]</f>
        <v>11.025</v>
      </c>
      <c r="O60" s="52" t="str">
        <f>VLOOKUP(Workouts[[#This Row],[Meno Priezvisko]],Data!$E$62:$G$155,3)</f>
        <v>Fecák, Tomáš</v>
      </c>
      <c r="P60" s="10"/>
      <c r="S60" s="22" t="s">
        <v>244</v>
      </c>
      <c r="T60" s="121">
        <v>2</v>
      </c>
      <c r="X60" s="22" t="s">
        <v>246</v>
      </c>
      <c r="Y60" s="121">
        <v>1</v>
      </c>
    </row>
    <row r="61" spans="2:25" ht="18" x14ac:dyDescent="0.25">
      <c r="B61" s="29">
        <v>45956</v>
      </c>
      <c r="C61" s="91" t="s">
        <v>227</v>
      </c>
      <c r="D61" s="17" t="s">
        <v>71</v>
      </c>
      <c r="E61" s="10" t="s">
        <v>16</v>
      </c>
      <c r="F61" s="19">
        <f>VLOOKUP(E61,Data!$I$21:$J$30,2,FALSE)</f>
        <v>2</v>
      </c>
      <c r="G61" s="14">
        <v>5</v>
      </c>
      <c r="H61" s="14">
        <v>9</v>
      </c>
      <c r="I61" s="19">
        <f t="shared" si="3"/>
        <v>4</v>
      </c>
      <c r="J61" s="88">
        <f>VLOOKUP(Workouts[[#This Row],[Meno Priezvisko]],Data!$E$62:$I$155,5)</f>
        <v>1.05</v>
      </c>
      <c r="K61" s="92">
        <f>VLOOKUP(Workouts[[#This Row],[Tréner]],Data!$N$32:$O$46,2)</f>
        <v>1</v>
      </c>
      <c r="L61" s="90">
        <f>(Workouts[[#This Row],[Body za Umiestnenie]]+Workouts[[#This Row],[Body Účasť]])*Workouts[[#This Row],[koef. hráča]]</f>
        <v>6.3000000000000007</v>
      </c>
      <c r="M61" s="52" t="str">
        <f>VLOOKUP(Workouts[[#This Row],[Meno Priezvisko]],Data!$E$62:$G$155,2)</f>
        <v>ŠK Pionierska</v>
      </c>
      <c r="N61" s="85">
        <f>Workouts[[#This Row],[Body spolu]]*Workouts[[#This Row],[koef. Trénera]]</f>
        <v>6.3000000000000007</v>
      </c>
      <c r="O61" s="52" t="str">
        <f>VLOOKUP(Workouts[[#This Row],[Meno Priezvisko]],Data!$E$62:$G$155,3)</f>
        <v>Tužinčin, Lukáš</v>
      </c>
      <c r="P61" s="10"/>
      <c r="S61" s="22" t="s">
        <v>238</v>
      </c>
      <c r="T61" s="121">
        <v>2</v>
      </c>
      <c r="X61" s="22" t="s">
        <v>244</v>
      </c>
      <c r="Y61" s="121">
        <v>1</v>
      </c>
    </row>
    <row r="62" spans="2:25" ht="18" x14ac:dyDescent="0.25">
      <c r="B62" s="29">
        <v>45956</v>
      </c>
      <c r="C62" s="91" t="s">
        <v>227</v>
      </c>
      <c r="D62" s="17" t="s">
        <v>66</v>
      </c>
      <c r="E62" s="10" t="s">
        <v>16</v>
      </c>
      <c r="F62" s="19">
        <f>VLOOKUP(E62,Data!$I$21:$J$30,2,FALSE)</f>
        <v>2</v>
      </c>
      <c r="G62" s="14">
        <v>6</v>
      </c>
      <c r="H62" s="14">
        <v>9</v>
      </c>
      <c r="I62" s="19">
        <f t="shared" si="3"/>
        <v>3</v>
      </c>
      <c r="J62" s="88">
        <f>VLOOKUP(Workouts[[#This Row],[Meno Priezvisko]],Data!$E$62:$I$155,5)</f>
        <v>1.05</v>
      </c>
      <c r="K62" s="92">
        <f>VLOOKUP(Workouts[[#This Row],[Tréner]],Data!$N$32:$O$46,2)</f>
        <v>1.5</v>
      </c>
      <c r="L62" s="90">
        <f>(Workouts[[#This Row],[Body za Umiestnenie]]+Workouts[[#This Row],[Body Účasť]])*Workouts[[#This Row],[koef. hráča]]</f>
        <v>5.25</v>
      </c>
      <c r="M62" s="52" t="str">
        <f>VLOOKUP(Workouts[[#This Row],[Meno Priezvisko]],Data!$E$62:$G$155,2)</f>
        <v>BALDI KE</v>
      </c>
      <c r="N62" s="85">
        <f>Workouts[[#This Row],[Body spolu]]*Workouts[[#This Row],[koef. Trénera]]</f>
        <v>7.875</v>
      </c>
      <c r="O62" s="52" t="str">
        <f>VLOOKUP(Workouts[[#This Row],[Meno Priezvisko]],Data!$E$62:$G$155,3)</f>
        <v>Kuchárik, Tomáš</v>
      </c>
      <c r="P62" s="10"/>
      <c r="S62" s="22" t="s">
        <v>48</v>
      </c>
      <c r="T62" s="121">
        <v>1596.3499999999997</v>
      </c>
      <c r="X62" s="22" t="s">
        <v>48</v>
      </c>
      <c r="Y62" s="121">
        <v>238</v>
      </c>
    </row>
    <row r="63" spans="2:25" ht="18" x14ac:dyDescent="0.25">
      <c r="B63" s="29">
        <v>45956</v>
      </c>
      <c r="C63" s="91" t="s">
        <v>227</v>
      </c>
      <c r="D63" s="17" t="s">
        <v>237</v>
      </c>
      <c r="E63" s="10" t="s">
        <v>16</v>
      </c>
      <c r="F63" s="19">
        <f>VLOOKUP(E63,Data!$I$21:$J$30,2,FALSE)</f>
        <v>2</v>
      </c>
      <c r="G63" s="14">
        <v>7</v>
      </c>
      <c r="H63" s="14">
        <v>9</v>
      </c>
      <c r="I63" s="19">
        <f t="shared" si="3"/>
        <v>2</v>
      </c>
      <c r="J63" s="88">
        <f>VLOOKUP(Workouts[[#This Row],[Meno Priezvisko]],Data!$E$62:$I$155,5)</f>
        <v>1</v>
      </c>
      <c r="K63" s="92">
        <f>VLOOKUP(Workouts[[#This Row],[Tréner]],Data!$N$32:$O$46,2)</f>
        <v>1.5</v>
      </c>
      <c r="L63" s="90">
        <f>(Workouts[[#This Row],[Body za Umiestnenie]]+Workouts[[#This Row],[Body Účasť]])*Workouts[[#This Row],[koef. hráča]]</f>
        <v>4</v>
      </c>
      <c r="M63" s="52" t="str">
        <f>VLOOKUP(Workouts[[#This Row],[Meno Priezvisko]],Data!$E$62:$G$155,2)</f>
        <v>BALDI KE</v>
      </c>
      <c r="N63" s="85">
        <f>Workouts[[#This Row],[Body spolu]]*Workouts[[#This Row],[koef. Trénera]]</f>
        <v>6</v>
      </c>
      <c r="O63" s="52" t="str">
        <f>VLOOKUP(Workouts[[#This Row],[Meno Priezvisko]],Data!$E$62:$G$155,3)</f>
        <v>CHÝBA</v>
      </c>
      <c r="P63" s="10"/>
      <c r="S63"/>
      <c r="T63"/>
      <c r="X63"/>
      <c r="Y63"/>
    </row>
    <row r="64" spans="2:25" ht="18" x14ac:dyDescent="0.25">
      <c r="B64" s="29">
        <v>45956</v>
      </c>
      <c r="C64" s="91" t="s">
        <v>227</v>
      </c>
      <c r="D64" s="17" t="s">
        <v>83</v>
      </c>
      <c r="E64" s="10" t="s">
        <v>16</v>
      </c>
      <c r="F64" s="19">
        <f>VLOOKUP(E64,Data!$I$21:$J$30,2,FALSE)</f>
        <v>2</v>
      </c>
      <c r="G64" s="14">
        <v>8</v>
      </c>
      <c r="H64" s="14">
        <v>9</v>
      </c>
      <c r="I64" s="19">
        <f t="shared" si="3"/>
        <v>1</v>
      </c>
      <c r="J64" s="88">
        <f>VLOOKUP(Workouts[[#This Row],[Meno Priezvisko]],Data!$E$62:$I$155,5)</f>
        <v>1.05</v>
      </c>
      <c r="K64" s="92">
        <f>VLOOKUP(Workouts[[#This Row],[Tréner]],Data!$N$32:$O$46,2)</f>
        <v>1.5</v>
      </c>
      <c r="L64" s="90">
        <f>(Workouts[[#This Row],[Body za Umiestnenie]]+Workouts[[#This Row],[Body Účasť]])*Workouts[[#This Row],[koef. hráča]]</f>
        <v>3.1500000000000004</v>
      </c>
      <c r="M64" s="52" t="str">
        <f>VLOOKUP(Workouts[[#This Row],[Meno Priezvisko]],Data!$E$62:$G$155,2)</f>
        <v>BALDI KE</v>
      </c>
      <c r="N64" s="85">
        <f>Workouts[[#This Row],[Body spolu]]*Workouts[[#This Row],[koef. Trénera]]</f>
        <v>4.7250000000000005</v>
      </c>
      <c r="O64" s="52" t="str">
        <f>VLOOKUP(Workouts[[#This Row],[Meno Priezvisko]],Data!$E$62:$G$155,3)</f>
        <v>Fecák, Tomáš</v>
      </c>
      <c r="P64" s="10"/>
      <c r="X64"/>
    </row>
    <row r="65" spans="2:24" ht="18" x14ac:dyDescent="0.25">
      <c r="B65" s="29">
        <v>45956</v>
      </c>
      <c r="C65" s="91" t="s">
        <v>227</v>
      </c>
      <c r="D65" s="17" t="s">
        <v>238</v>
      </c>
      <c r="E65" s="10" t="s">
        <v>16</v>
      </c>
      <c r="F65" s="19">
        <f>VLOOKUP(E65,Data!$I$21:$J$30,2,FALSE)</f>
        <v>2</v>
      </c>
      <c r="G65" s="14">
        <v>9</v>
      </c>
      <c r="H65" s="14">
        <v>9</v>
      </c>
      <c r="I65" s="19"/>
      <c r="J65" s="88">
        <f>VLOOKUP(Workouts[[#This Row],[Meno Priezvisko]],Data!$E$62:$I$155,5)</f>
        <v>1</v>
      </c>
      <c r="K65" s="92">
        <f>VLOOKUP(Workouts[[#This Row],[Tréner]],Data!$N$32:$O$46,2)</f>
        <v>1.5</v>
      </c>
      <c r="L65" s="90">
        <f>(Workouts[[#This Row],[Body za Umiestnenie]]+Workouts[[#This Row],[Body Účasť]])*Workouts[[#This Row],[koef. hráča]]</f>
        <v>2</v>
      </c>
      <c r="M65" s="52" t="str">
        <f>VLOOKUP(Workouts[[#This Row],[Meno Priezvisko]],Data!$E$62:$G$155,2)</f>
        <v>BALDI KE</v>
      </c>
      <c r="N65" s="85">
        <f>Workouts[[#This Row],[Body spolu]]*Workouts[[#This Row],[koef. Trénera]]</f>
        <v>3</v>
      </c>
      <c r="O65" s="52" t="str">
        <f>VLOOKUP(Workouts[[#This Row],[Meno Priezvisko]],Data!$E$62:$G$155,3)</f>
        <v>CHÝBA</v>
      </c>
      <c r="P65" s="10"/>
      <c r="X65"/>
    </row>
    <row r="66" spans="2:24" ht="18" x14ac:dyDescent="0.25">
      <c r="B66" s="29">
        <v>45956</v>
      </c>
      <c r="C66" s="91" t="s">
        <v>227</v>
      </c>
      <c r="D66" s="17" t="s">
        <v>43</v>
      </c>
      <c r="E66" s="10" t="s">
        <v>16</v>
      </c>
      <c r="F66" s="19">
        <f>VLOOKUP(E66,Data!$I$21:$J$30,2,FALSE)</f>
        <v>2</v>
      </c>
      <c r="G66" s="14">
        <v>1</v>
      </c>
      <c r="H66" s="14">
        <v>11</v>
      </c>
      <c r="I66" s="19">
        <f t="shared" ref="I66:I75" si="4">H66-G66</f>
        <v>10</v>
      </c>
      <c r="J66" s="88">
        <f>VLOOKUP(Workouts[[#This Row],[Meno Priezvisko]],Data!$E$62:$I$155,5)</f>
        <v>1.05</v>
      </c>
      <c r="K66" s="92">
        <f>VLOOKUP(Workouts[[#This Row],[Tréner]],Data!$N$32:$O$46,2)</f>
        <v>1.5</v>
      </c>
      <c r="L66" s="90">
        <f>(Workouts[[#This Row],[Body za Umiestnenie]]+Workouts[[#This Row],[Body Účasť]])*Workouts[[#This Row],[koef. hráča]]</f>
        <v>12.600000000000001</v>
      </c>
      <c r="M66" s="52" t="str">
        <f>VLOOKUP(Workouts[[#This Row],[Meno Priezvisko]],Data!$E$62:$G$155,2)</f>
        <v>BALDI KE</v>
      </c>
      <c r="N66" s="85">
        <f>Workouts[[#This Row],[Body spolu]]*Workouts[[#This Row],[koef. Trénera]]</f>
        <v>18.900000000000002</v>
      </c>
      <c r="O66" s="52" t="str">
        <f>VLOOKUP(Workouts[[#This Row],[Meno Priezvisko]],Data!$E$62:$G$155,3)</f>
        <v>Koctur, Tomáš</v>
      </c>
      <c r="P66" s="10"/>
      <c r="X66"/>
    </row>
    <row r="67" spans="2:24" ht="18" x14ac:dyDescent="0.25">
      <c r="B67" s="29">
        <v>45956</v>
      </c>
      <c r="C67" s="91" t="s">
        <v>227</v>
      </c>
      <c r="D67" s="17" t="s">
        <v>34</v>
      </c>
      <c r="E67" s="10" t="s">
        <v>16</v>
      </c>
      <c r="F67" s="19">
        <f>VLOOKUP(E67,Data!$I$21:$J$30,2,FALSE)</f>
        <v>2</v>
      </c>
      <c r="G67" s="14">
        <v>2</v>
      </c>
      <c r="H67" s="14">
        <v>11</v>
      </c>
      <c r="I67" s="19">
        <f t="shared" si="4"/>
        <v>9</v>
      </c>
      <c r="J67" s="88">
        <f>VLOOKUP(Workouts[[#This Row],[Meno Priezvisko]],Data!$E$62:$I$155,5)</f>
        <v>1.1499999999999999</v>
      </c>
      <c r="K67" s="92">
        <f>VLOOKUP(Workouts[[#This Row],[Tréner]],Data!$N$32:$O$46,2)</f>
        <v>1.5</v>
      </c>
      <c r="L67" s="90">
        <f>(Workouts[[#This Row],[Body za Umiestnenie]]+Workouts[[#This Row],[Body Účasť]])*Workouts[[#This Row],[koef. hráča]]</f>
        <v>12.649999999999999</v>
      </c>
      <c r="M67" s="52" t="str">
        <f>VLOOKUP(Workouts[[#This Row],[Meno Priezvisko]],Data!$E$62:$G$155,2)</f>
        <v>IMET SK BA</v>
      </c>
      <c r="N67" s="85">
        <f>Workouts[[#This Row],[Body spolu]]*Workouts[[#This Row],[koef. Trénera]]</f>
        <v>18.974999999999998</v>
      </c>
      <c r="O67" s="52" t="str">
        <f>VLOOKUP(Workouts[[#This Row],[Meno Priezvisko]],Data!$E$62:$G$155,3)</f>
        <v>Tóth, Tomáš</v>
      </c>
      <c r="P67" s="10"/>
      <c r="X67"/>
    </row>
    <row r="68" spans="2:24" ht="18" x14ac:dyDescent="0.25">
      <c r="B68" s="29">
        <v>45956</v>
      </c>
      <c r="C68" s="91" t="s">
        <v>227</v>
      </c>
      <c r="D68" s="17" t="s">
        <v>53</v>
      </c>
      <c r="E68" s="10" t="s">
        <v>16</v>
      </c>
      <c r="F68" s="19">
        <f>VLOOKUP(E68,Data!$I$21:$J$30,2,FALSE)</f>
        <v>2</v>
      </c>
      <c r="G68" s="14">
        <v>3</v>
      </c>
      <c r="H68" s="14">
        <v>11</v>
      </c>
      <c r="I68" s="19">
        <f t="shared" si="4"/>
        <v>8</v>
      </c>
      <c r="J68" s="88">
        <f>VLOOKUP(Workouts[[#This Row],[Meno Priezvisko]],Data!$E$62:$I$155,5)</f>
        <v>1.05</v>
      </c>
      <c r="K68" s="92">
        <f>VLOOKUP(Workouts[[#This Row],[Tréner]],Data!$N$32:$O$46,2)</f>
        <v>1.5</v>
      </c>
      <c r="L68" s="90">
        <f>(Workouts[[#This Row],[Body za Umiestnenie]]+Workouts[[#This Row],[Body Účasť]])*Workouts[[#This Row],[koef. hráča]]</f>
        <v>10.5</v>
      </c>
      <c r="M68" s="52" t="str">
        <f>VLOOKUP(Workouts[[#This Row],[Meno Priezvisko]],Data!$E$62:$G$155,2)</f>
        <v>BALDI KE</v>
      </c>
      <c r="N68" s="85">
        <f>Workouts[[#This Row],[Body spolu]]*Workouts[[#This Row],[koef. Trénera]]</f>
        <v>15.75</v>
      </c>
      <c r="O68" s="52" t="str">
        <f>VLOOKUP(Workouts[[#This Row],[Meno Priezvisko]],Data!$E$62:$G$155,3)</f>
        <v>Koctur, Tomáš</v>
      </c>
      <c r="P68" s="10"/>
      <c r="X68"/>
    </row>
    <row r="69" spans="2:24" ht="18" x14ac:dyDescent="0.25">
      <c r="B69" s="29">
        <v>45956</v>
      </c>
      <c r="C69" s="91" t="s">
        <v>227</v>
      </c>
      <c r="D69" s="17" t="s">
        <v>55</v>
      </c>
      <c r="E69" s="10" t="s">
        <v>16</v>
      </c>
      <c r="F69" s="19">
        <f>VLOOKUP(E69,Data!$I$21:$J$30,2,FALSE)</f>
        <v>2</v>
      </c>
      <c r="G69" s="14">
        <v>4</v>
      </c>
      <c r="H69" s="14">
        <v>11</v>
      </c>
      <c r="I69" s="19">
        <f t="shared" si="4"/>
        <v>7</v>
      </c>
      <c r="J69" s="88">
        <f>VLOOKUP(Workouts[[#This Row],[Meno Priezvisko]],Data!$E$62:$I$155,5)</f>
        <v>1.05</v>
      </c>
      <c r="K69" s="92">
        <f>VLOOKUP(Workouts[[#This Row],[Tréner]],Data!$N$32:$O$46,2)</f>
        <v>1.5</v>
      </c>
      <c r="L69" s="90">
        <f>(Workouts[[#This Row],[Body za Umiestnenie]]+Workouts[[#This Row],[Body Účasť]])*Workouts[[#This Row],[koef. hráča]]</f>
        <v>9.4500000000000011</v>
      </c>
      <c r="M69" s="52" t="str">
        <f>VLOOKUP(Workouts[[#This Row],[Meno Priezvisko]],Data!$E$62:$G$155,2)</f>
        <v>BALDI KE</v>
      </c>
      <c r="N69" s="85">
        <f>Workouts[[#This Row],[Body spolu]]*Workouts[[#This Row],[koef. Trénera]]</f>
        <v>14.175000000000001</v>
      </c>
      <c r="O69" s="52" t="str">
        <f>VLOOKUP(Workouts[[#This Row],[Meno Priezvisko]],Data!$E$62:$G$155,3)</f>
        <v>Koctur, Tomáš</v>
      </c>
      <c r="P69" s="10"/>
      <c r="X69"/>
    </row>
    <row r="70" spans="2:24" ht="18" x14ac:dyDescent="0.25">
      <c r="B70" s="29">
        <v>45956</v>
      </c>
      <c r="C70" s="91" t="s">
        <v>227</v>
      </c>
      <c r="D70" s="17" t="s">
        <v>49</v>
      </c>
      <c r="E70" s="10" t="s">
        <v>16</v>
      </c>
      <c r="F70" s="19">
        <f>VLOOKUP(E70,Data!$I$21:$J$30,2,FALSE)</f>
        <v>2</v>
      </c>
      <c r="G70" s="14">
        <v>5</v>
      </c>
      <c r="H70" s="14">
        <v>11</v>
      </c>
      <c r="I70" s="19">
        <f t="shared" si="4"/>
        <v>6</v>
      </c>
      <c r="J70" s="88">
        <f>VLOOKUP(Workouts[[#This Row],[Meno Priezvisko]],Data!$E$62:$I$155,5)</f>
        <v>1.05</v>
      </c>
      <c r="K70" s="92" t="e">
        <f>VLOOKUP(Workouts[[#This Row],[Tréner]],Data!$N$32:$O$46,2)</f>
        <v>#N/A</v>
      </c>
      <c r="L70" s="90">
        <f>(Workouts[[#This Row],[Body za Umiestnenie]]+Workouts[[#This Row],[Body Účasť]])*Workouts[[#This Row],[koef. hráča]]</f>
        <v>8.4</v>
      </c>
      <c r="M70" s="52" t="str">
        <f>VLOOKUP(Workouts[[#This Row],[Meno Priezvisko]],Data!$E$62:$G$155,2)</f>
        <v>IMET SK BA</v>
      </c>
      <c r="N70" s="85" t="e">
        <f>Workouts[[#This Row],[Body spolu]]*Workouts[[#This Row],[koef. Trénera]]</f>
        <v>#N/A</v>
      </c>
      <c r="O70" s="52" t="str">
        <f>VLOOKUP(Workouts[[#This Row],[Meno Priezvisko]],Data!$E$62:$G$155,3)</f>
        <v>CZ</v>
      </c>
      <c r="P70" s="10"/>
      <c r="X70"/>
    </row>
    <row r="71" spans="2:24" ht="18" x14ac:dyDescent="0.25">
      <c r="B71" s="29">
        <v>45956</v>
      </c>
      <c r="C71" s="91" t="s">
        <v>227</v>
      </c>
      <c r="D71" s="17" t="s">
        <v>61</v>
      </c>
      <c r="E71" s="10" t="s">
        <v>16</v>
      </c>
      <c r="F71" s="19">
        <f>VLOOKUP(E71,Data!$I$21:$J$30,2,FALSE)</f>
        <v>2</v>
      </c>
      <c r="G71" s="14">
        <v>6</v>
      </c>
      <c r="H71" s="14">
        <v>11</v>
      </c>
      <c r="I71" s="19">
        <f t="shared" si="4"/>
        <v>5</v>
      </c>
      <c r="J71" s="88">
        <f>VLOOKUP(Workouts[[#This Row],[Meno Priezvisko]],Data!$E$62:$I$155,5)</f>
        <v>1.05</v>
      </c>
      <c r="K71" s="92">
        <f>VLOOKUP(Workouts[[#This Row],[Tréner]],Data!$N$32:$O$46,2)</f>
        <v>1.5</v>
      </c>
      <c r="L71" s="90">
        <f>(Workouts[[#This Row],[Body za Umiestnenie]]+Workouts[[#This Row],[Body Účasť]])*Workouts[[#This Row],[koef. hráča]]</f>
        <v>7.3500000000000005</v>
      </c>
      <c r="M71" s="52" t="str">
        <f>VLOOKUP(Workouts[[#This Row],[Meno Priezvisko]],Data!$E$62:$G$155,2)</f>
        <v>BALDI KE</v>
      </c>
      <c r="N71" s="85">
        <f>Workouts[[#This Row],[Body spolu]]*Workouts[[#This Row],[koef. Trénera]]</f>
        <v>11.025</v>
      </c>
      <c r="O71" s="52" t="str">
        <f>VLOOKUP(Workouts[[#This Row],[Meno Priezvisko]],Data!$E$62:$G$155,3)</f>
        <v>Koctur, Tomáš</v>
      </c>
      <c r="P71" s="10"/>
      <c r="X71"/>
    </row>
    <row r="72" spans="2:24" ht="18" x14ac:dyDescent="0.25">
      <c r="B72" s="29">
        <v>45956</v>
      </c>
      <c r="C72" s="91" t="s">
        <v>227</v>
      </c>
      <c r="D72" s="17" t="s">
        <v>85</v>
      </c>
      <c r="E72" s="10" t="s">
        <v>16</v>
      </c>
      <c r="F72" s="19">
        <f>VLOOKUP(E72,Data!$I$21:$J$30,2,FALSE)</f>
        <v>2</v>
      </c>
      <c r="G72" s="14">
        <v>7</v>
      </c>
      <c r="H72" s="14">
        <v>11</v>
      </c>
      <c r="I72" s="19">
        <f t="shared" si="4"/>
        <v>4</v>
      </c>
      <c r="J72" s="88">
        <f>VLOOKUP(Workouts[[#This Row],[Meno Priezvisko]],Data!$E$62:$I$155,5)</f>
        <v>1.05</v>
      </c>
      <c r="K72" s="92">
        <f>VLOOKUP(Workouts[[#This Row],[Tréner]],Data!$N$32:$O$46,2)</f>
        <v>1.5</v>
      </c>
      <c r="L72" s="90">
        <f>(Workouts[[#This Row],[Body za Umiestnenie]]+Workouts[[#This Row],[Body Účasť]])*Workouts[[#This Row],[koef. hráča]]</f>
        <v>6.3000000000000007</v>
      </c>
      <c r="M72" s="52" t="str">
        <f>VLOOKUP(Workouts[[#This Row],[Meno Priezvisko]],Data!$E$62:$G$155,2)</f>
        <v>BALDI KE</v>
      </c>
      <c r="N72" s="85">
        <f>Workouts[[#This Row],[Body spolu]]*Workouts[[#This Row],[koef. Trénera]]</f>
        <v>9.4500000000000011</v>
      </c>
      <c r="O72" s="52" t="str">
        <f>VLOOKUP(Workouts[[#This Row],[Meno Priezvisko]],Data!$E$62:$G$155,3)</f>
        <v>Kuchárik, Tomáš</v>
      </c>
      <c r="P72" s="10"/>
      <c r="X72"/>
    </row>
    <row r="73" spans="2:24" ht="18" x14ac:dyDescent="0.25">
      <c r="B73" s="29">
        <v>45956</v>
      </c>
      <c r="C73" s="91" t="s">
        <v>227</v>
      </c>
      <c r="D73" s="17" t="s">
        <v>62</v>
      </c>
      <c r="E73" s="10" t="s">
        <v>16</v>
      </c>
      <c r="F73" s="19">
        <f>VLOOKUP(E73,Data!$I$21:$J$30,2,FALSE)</f>
        <v>2</v>
      </c>
      <c r="G73" s="14">
        <v>8</v>
      </c>
      <c r="H73" s="14">
        <v>11</v>
      </c>
      <c r="I73" s="19">
        <f t="shared" si="4"/>
        <v>3</v>
      </c>
      <c r="J73" s="88">
        <f>VLOOKUP(Workouts[[#This Row],[Meno Priezvisko]],Data!$E$62:$I$155,5)</f>
        <v>1.05</v>
      </c>
      <c r="K73" s="92">
        <f>VLOOKUP(Workouts[[#This Row],[Tréner]],Data!$N$32:$O$46,2)</f>
        <v>1.5</v>
      </c>
      <c r="L73" s="90">
        <f>(Workouts[[#This Row],[Body za Umiestnenie]]+Workouts[[#This Row],[Body Účasť]])*Workouts[[#This Row],[koef. hráča]]</f>
        <v>5.25</v>
      </c>
      <c r="M73" s="52" t="str">
        <f>VLOOKUP(Workouts[[#This Row],[Meno Priezvisko]],Data!$E$62:$G$155,2)</f>
        <v>BALDI KE</v>
      </c>
      <c r="N73" s="85">
        <f>Workouts[[#This Row],[Body spolu]]*Workouts[[#This Row],[koef. Trénera]]</f>
        <v>7.875</v>
      </c>
      <c r="O73" s="52" t="str">
        <f>VLOOKUP(Workouts[[#This Row],[Meno Priezvisko]],Data!$E$62:$G$155,3)</f>
        <v>Fecák, Tomáš</v>
      </c>
      <c r="P73" s="10"/>
      <c r="X73"/>
    </row>
    <row r="74" spans="2:24" ht="18" x14ac:dyDescent="0.25">
      <c r="B74" s="29">
        <v>45956</v>
      </c>
      <c r="C74" s="91" t="s">
        <v>227</v>
      </c>
      <c r="D74" s="17" t="s">
        <v>38</v>
      </c>
      <c r="E74" s="10" t="s">
        <v>16</v>
      </c>
      <c r="F74" s="19">
        <f>VLOOKUP(E74,Data!$I$21:$J$30,2,FALSE)</f>
        <v>2</v>
      </c>
      <c r="G74" s="14">
        <v>9</v>
      </c>
      <c r="H74" s="14">
        <v>11</v>
      </c>
      <c r="I74" s="19">
        <f t="shared" si="4"/>
        <v>2</v>
      </c>
      <c r="J74" s="88">
        <f>VLOOKUP(Workouts[[#This Row],[Meno Priezvisko]],Data!$E$62:$I$155,5)</f>
        <v>1.05</v>
      </c>
      <c r="K74" s="92">
        <f>VLOOKUP(Workouts[[#This Row],[Tréner]],Data!$N$32:$O$46,2)</f>
        <v>1.5</v>
      </c>
      <c r="L74" s="90">
        <f>(Workouts[[#This Row],[Body za Umiestnenie]]+Workouts[[#This Row],[Body Účasť]])*Workouts[[#This Row],[koef. hráča]]</f>
        <v>4.2</v>
      </c>
      <c r="M74" s="52" t="str">
        <f>VLOOKUP(Workouts[[#This Row],[Meno Priezvisko]],Data!$E$62:$G$155,2)</f>
        <v>BALDI KE</v>
      </c>
      <c r="N74" s="85">
        <f>Workouts[[#This Row],[Body spolu]]*Workouts[[#This Row],[koef. Trénera]]</f>
        <v>6.3000000000000007</v>
      </c>
      <c r="O74" s="52" t="str">
        <f>VLOOKUP(Workouts[[#This Row],[Meno Priezvisko]],Data!$E$62:$G$155,3)</f>
        <v>Fecák, Tomáš</v>
      </c>
      <c r="P74" s="10"/>
      <c r="X74"/>
    </row>
    <row r="75" spans="2:24" ht="18" x14ac:dyDescent="0.25">
      <c r="B75" s="29">
        <v>45956</v>
      </c>
      <c r="C75" s="91" t="s">
        <v>227</v>
      </c>
      <c r="D75" s="17" t="s">
        <v>81</v>
      </c>
      <c r="E75" s="10" t="s">
        <v>16</v>
      </c>
      <c r="F75" s="19">
        <f>VLOOKUP(E75,Data!$I$21:$J$30,2,FALSE)</f>
        <v>2</v>
      </c>
      <c r="G75" s="14">
        <v>10</v>
      </c>
      <c r="H75" s="14">
        <v>11</v>
      </c>
      <c r="I75" s="19">
        <f t="shared" si="4"/>
        <v>1</v>
      </c>
      <c r="J75" s="88">
        <f>VLOOKUP(Workouts[[#This Row],[Meno Priezvisko]],Data!$E$62:$I$155,5)</f>
        <v>1.05</v>
      </c>
      <c r="K75" s="92">
        <f>VLOOKUP(Workouts[[#This Row],[Tréner]],Data!$N$32:$O$46,2)</f>
        <v>1.5</v>
      </c>
      <c r="L75" s="90">
        <f>(Workouts[[#This Row],[Body za Umiestnenie]]+Workouts[[#This Row],[Body Účasť]])*Workouts[[#This Row],[koef. hráča]]</f>
        <v>3.1500000000000004</v>
      </c>
      <c r="M75" s="52" t="str">
        <f>VLOOKUP(Workouts[[#This Row],[Meno Priezvisko]],Data!$E$62:$G$155,2)</f>
        <v>BALDI KE</v>
      </c>
      <c r="N75" s="85">
        <f>Workouts[[#This Row],[Body spolu]]*Workouts[[#This Row],[koef. Trénera]]</f>
        <v>4.7250000000000005</v>
      </c>
      <c r="O75" s="52" t="str">
        <f>VLOOKUP(Workouts[[#This Row],[Meno Priezvisko]],Data!$E$62:$G$155,3)</f>
        <v>Kuchárik, Tomáš</v>
      </c>
      <c r="P75" s="10"/>
      <c r="X75"/>
    </row>
    <row r="76" spans="2:24" ht="18" x14ac:dyDescent="0.25">
      <c r="B76" s="29">
        <v>45956</v>
      </c>
      <c r="C76" s="91" t="s">
        <v>227</v>
      </c>
      <c r="D76" s="17" t="s">
        <v>84</v>
      </c>
      <c r="E76" s="10" t="s">
        <v>16</v>
      </c>
      <c r="F76" s="19">
        <f>VLOOKUP(E76,Data!$I$21:$J$30,2,FALSE)</f>
        <v>2</v>
      </c>
      <c r="G76" s="14">
        <v>11</v>
      </c>
      <c r="H76" s="14">
        <v>11</v>
      </c>
      <c r="I76" s="19"/>
      <c r="J76" s="88">
        <f>VLOOKUP(Workouts[[#This Row],[Meno Priezvisko]],Data!$E$62:$I$155,5)</f>
        <v>1.05</v>
      </c>
      <c r="K76" s="92">
        <f>VLOOKUP(Workouts[[#This Row],[Tréner]],Data!$N$32:$O$46,2)</f>
        <v>1.5</v>
      </c>
      <c r="L76" s="90">
        <f>(Workouts[[#This Row],[Body za Umiestnenie]]+Workouts[[#This Row],[Body Účasť]])*Workouts[[#This Row],[koef. hráča]]</f>
        <v>2.1</v>
      </c>
      <c r="M76" s="52" t="str">
        <f>VLOOKUP(Workouts[[#This Row],[Meno Priezvisko]],Data!$E$62:$G$155,2)</f>
        <v>BALDI KE</v>
      </c>
      <c r="N76" s="85">
        <f>Workouts[[#This Row],[Body spolu]]*Workouts[[#This Row],[koef. Trénera]]</f>
        <v>3.1500000000000004</v>
      </c>
      <c r="O76" s="52" t="str">
        <f>VLOOKUP(Workouts[[#This Row],[Meno Priezvisko]],Data!$E$62:$G$155,3)</f>
        <v>Kuchárik, Tomáš</v>
      </c>
      <c r="P76" s="10"/>
      <c r="X76"/>
    </row>
    <row r="77" spans="2:24" ht="18" x14ac:dyDescent="0.25">
      <c r="B77" s="29">
        <v>45940</v>
      </c>
      <c r="C77" s="91" t="s">
        <v>14</v>
      </c>
      <c r="D77" s="17" t="s">
        <v>4</v>
      </c>
      <c r="E77" s="10" t="s">
        <v>14</v>
      </c>
      <c r="F77" s="19">
        <f>VLOOKUP(E77,Data!$I$21:$J$30,2,FALSE)</f>
        <v>8</v>
      </c>
      <c r="G77" s="14">
        <v>16</v>
      </c>
      <c r="H77" s="14"/>
      <c r="I77" s="19"/>
      <c r="J77" s="88">
        <f>VLOOKUP(Workouts[[#This Row],[Meno Priezvisko]],Data!$E$62:$I$155,5)</f>
        <v>1.2</v>
      </c>
      <c r="K77" s="92">
        <f>VLOOKUP(Workouts[[#This Row],[Tréner]],Data!$N$32:$O$46,2)</f>
        <v>2</v>
      </c>
      <c r="L77" s="90">
        <f>(Workouts[[#This Row],[Body za Umiestnenie]]+Workouts[[#This Row],[Body Účasť]])*Workouts[[#This Row],[koef. hráča]]</f>
        <v>9.6</v>
      </c>
      <c r="M77" s="52" t="str">
        <f>VLOOKUP(Workouts[[#This Row],[Meno Priezvisko]],Data!$E$62:$G$155,2)</f>
        <v>ŠK Pionierska</v>
      </c>
      <c r="N77" s="85">
        <f>Workouts[[#This Row],[Body spolu]]*Workouts[[#This Row],[koef. Trénera]]</f>
        <v>19.2</v>
      </c>
      <c r="O77" s="52" t="str">
        <f>VLOOKUP(Workouts[[#This Row],[Meno Priezvisko]],Data!$E$62:$G$155,3)</f>
        <v>Lorinčík, Dušan</v>
      </c>
      <c r="P77" s="10"/>
      <c r="X77"/>
    </row>
    <row r="78" spans="2:24" ht="18" x14ac:dyDescent="0.25">
      <c r="B78" s="29">
        <v>45940</v>
      </c>
      <c r="C78" s="91" t="s">
        <v>14</v>
      </c>
      <c r="D78" s="17" t="s">
        <v>228</v>
      </c>
      <c r="E78" s="10" t="s">
        <v>14</v>
      </c>
      <c r="F78" s="19">
        <f>VLOOKUP(E78,Data!$I$21:$J$30,2,FALSE)</f>
        <v>8</v>
      </c>
      <c r="G78" s="14">
        <v>21</v>
      </c>
      <c r="H78" s="14"/>
      <c r="I78" s="19"/>
      <c r="J78" s="88">
        <f>VLOOKUP(Workouts[[#This Row],[Meno Priezvisko]],Data!$E$62:$I$155,5)</f>
        <v>1.2</v>
      </c>
      <c r="K78" s="92">
        <f>VLOOKUP(Workouts[[#This Row],[Tréner]],Data!$N$32:$O$46,2)</f>
        <v>1</v>
      </c>
      <c r="L78" s="90">
        <f>(Workouts[[#This Row],[Body za Umiestnenie]]+Workouts[[#This Row],[Body Účasť]])*Workouts[[#This Row],[koef. hráča]]</f>
        <v>9.6</v>
      </c>
      <c r="M78" s="52" t="str">
        <f>VLOOKUP(Workouts[[#This Row],[Meno Priezvisko]],Data!$E$62:$G$155,2)</f>
        <v>POHODA Trnava</v>
      </c>
      <c r="N78" s="85">
        <f>Workouts[[#This Row],[Body spolu]]*Workouts[[#This Row],[koef. Trénera]]</f>
        <v>9.6</v>
      </c>
      <c r="O78" s="52" t="str">
        <f>VLOOKUP(Workouts[[#This Row],[Meno Priezvisko]],Data!$E$62:$G$155,3)</f>
        <v>Varga, Patrik</v>
      </c>
      <c r="P78" s="10"/>
      <c r="X78"/>
    </row>
    <row r="79" spans="2:24" ht="18" x14ac:dyDescent="0.25">
      <c r="B79" s="29">
        <v>45940</v>
      </c>
      <c r="C79" s="91" t="s">
        <v>14</v>
      </c>
      <c r="D79" s="17" t="s">
        <v>230</v>
      </c>
      <c r="E79" s="10" t="s">
        <v>14</v>
      </c>
      <c r="F79" s="19">
        <f>VLOOKUP(E79,Data!$I$21:$J$30,2,FALSE)</f>
        <v>8</v>
      </c>
      <c r="G79" s="14">
        <v>8</v>
      </c>
      <c r="H79" s="14"/>
      <c r="I79" s="19">
        <v>6</v>
      </c>
      <c r="J79" s="88">
        <f>VLOOKUP(Workouts[[#This Row],[Meno Priezvisko]],Data!$E$62:$I$155,5)</f>
        <v>1.2</v>
      </c>
      <c r="K79" s="92">
        <f>VLOOKUP(Workouts[[#This Row],[Tréner]],Data!$N$32:$O$46,2)</f>
        <v>1</v>
      </c>
      <c r="L79" s="90">
        <f>(Workouts[[#This Row],[Body za Umiestnenie]]+Workouts[[#This Row],[Body Účasť]])*Workouts[[#This Row],[koef. hráča]]</f>
        <v>16.8</v>
      </c>
      <c r="M79" s="52" t="str">
        <f>VLOOKUP(Workouts[[#This Row],[Meno Priezvisko]],Data!$E$62:$G$155,2)</f>
        <v>POHODA Trnava</v>
      </c>
      <c r="N79" s="85">
        <f>Workouts[[#This Row],[Body spolu]]*Workouts[[#This Row],[koef. Trénera]]</f>
        <v>16.8</v>
      </c>
      <c r="O79" s="52" t="str">
        <f>VLOOKUP(Workouts[[#This Row],[Meno Priezvisko]],Data!$E$62:$G$155,3)</f>
        <v>Varga, Patrik</v>
      </c>
      <c r="P79" s="10"/>
      <c r="X79"/>
    </row>
    <row r="80" spans="2:24" ht="18" x14ac:dyDescent="0.25">
      <c r="B80" s="29">
        <v>45962</v>
      </c>
      <c r="C80" s="91" t="s">
        <v>227</v>
      </c>
      <c r="D80" s="17" t="s">
        <v>230</v>
      </c>
      <c r="E80" s="10" t="s">
        <v>15</v>
      </c>
      <c r="F80" s="19">
        <f>VLOOKUP(E80,Data!$I$21:$J$30,2,FALSE)</f>
        <v>4</v>
      </c>
      <c r="G80" s="14">
        <v>4</v>
      </c>
      <c r="H80" s="14"/>
      <c r="I80" s="19">
        <v>2</v>
      </c>
      <c r="J80" s="88">
        <f>VLOOKUP(Workouts[[#This Row],[Meno Priezvisko]],Data!$E$62:$I$155,5)</f>
        <v>1.2</v>
      </c>
      <c r="K80" s="92">
        <f>VLOOKUP(Workouts[[#This Row],[Tréner]],Data!$N$32:$O$46,2)</f>
        <v>1</v>
      </c>
      <c r="L80" s="90">
        <f>(Workouts[[#This Row],[Body za Umiestnenie]]+Workouts[[#This Row],[Body Účasť]])*Workouts[[#This Row],[koef. hráča]]</f>
        <v>7.1999999999999993</v>
      </c>
      <c r="M80" s="52" t="str">
        <f>VLOOKUP(Workouts[[#This Row],[Meno Priezvisko]],Data!$E$62:$G$155,2)</f>
        <v>POHODA Trnava</v>
      </c>
      <c r="N80" s="85">
        <f>Workouts[[#This Row],[Body spolu]]*Workouts[[#This Row],[koef. Trénera]]</f>
        <v>7.1999999999999993</v>
      </c>
      <c r="O80" s="52" t="str">
        <f>VLOOKUP(Workouts[[#This Row],[Meno Priezvisko]],Data!$E$62:$G$155,3)</f>
        <v>Varga, Patrik</v>
      </c>
      <c r="P80" s="10"/>
      <c r="X80"/>
    </row>
    <row r="81" spans="2:24" ht="18" x14ac:dyDescent="0.25">
      <c r="B81" s="29">
        <v>45962</v>
      </c>
      <c r="C81" s="91" t="s">
        <v>227</v>
      </c>
      <c r="D81" s="17" t="s">
        <v>228</v>
      </c>
      <c r="E81" s="10" t="s">
        <v>15</v>
      </c>
      <c r="F81" s="19">
        <f>VLOOKUP(E81,Data!$I$21:$J$30,2,FALSE)</f>
        <v>4</v>
      </c>
      <c r="G81" s="14">
        <v>1</v>
      </c>
      <c r="H81" s="14"/>
      <c r="I81" s="19">
        <v>16</v>
      </c>
      <c r="J81" s="88">
        <f>VLOOKUP(Workouts[[#This Row],[Meno Priezvisko]],Data!$E$62:$I$155,5)</f>
        <v>1.2</v>
      </c>
      <c r="K81" s="92">
        <f>VLOOKUP(Workouts[[#This Row],[Tréner]],Data!$N$32:$O$46,2)</f>
        <v>1</v>
      </c>
      <c r="L81" s="90">
        <f>(Workouts[[#This Row],[Body za Umiestnenie]]+Workouts[[#This Row],[Body Účasť]])*Workouts[[#This Row],[koef. hráča]]</f>
        <v>24</v>
      </c>
      <c r="M81" s="52" t="str">
        <f>VLOOKUP(Workouts[[#This Row],[Meno Priezvisko]],Data!$E$62:$G$155,2)</f>
        <v>POHODA Trnava</v>
      </c>
      <c r="N81" s="85">
        <f>Workouts[[#This Row],[Body spolu]]*Workouts[[#This Row],[koef. Trénera]]</f>
        <v>24</v>
      </c>
      <c r="O81" s="52" t="str">
        <f>VLOOKUP(Workouts[[#This Row],[Meno Priezvisko]],Data!$E$62:$G$155,3)</f>
        <v>Varga, Patrik</v>
      </c>
      <c r="P81" s="10"/>
      <c r="X81"/>
    </row>
    <row r="82" spans="2:24" ht="18" x14ac:dyDescent="0.25">
      <c r="B82" s="29">
        <v>45962</v>
      </c>
      <c r="C82" s="91" t="s">
        <v>227</v>
      </c>
      <c r="D82" s="17" t="s">
        <v>38</v>
      </c>
      <c r="E82" s="10" t="s">
        <v>15</v>
      </c>
      <c r="F82" s="19">
        <f>VLOOKUP(E82,Data!$I$21:$J$30,2,FALSE)</f>
        <v>4</v>
      </c>
      <c r="G82" s="14">
        <v>8</v>
      </c>
      <c r="H82" s="14"/>
      <c r="I82" s="19">
        <v>2</v>
      </c>
      <c r="J82" s="88">
        <f>VLOOKUP(Workouts[[#This Row],[Meno Priezvisko]],Data!$E$62:$I$155,5)</f>
        <v>1.05</v>
      </c>
      <c r="K82" s="92">
        <f>VLOOKUP(Workouts[[#This Row],[Tréner]],Data!$N$32:$O$46,2)</f>
        <v>1.5</v>
      </c>
      <c r="L82" s="90">
        <f>(Workouts[[#This Row],[Body za Umiestnenie]]+Workouts[[#This Row],[Body Účasť]])*Workouts[[#This Row],[koef. hráča]]</f>
        <v>6.3000000000000007</v>
      </c>
      <c r="M82" s="52" t="str">
        <f>VLOOKUP(Workouts[[#This Row],[Meno Priezvisko]],Data!$E$62:$G$155,2)</f>
        <v>BALDI KE</v>
      </c>
      <c r="N82" s="85">
        <f>Workouts[[#This Row],[Body spolu]]*Workouts[[#This Row],[koef. Trénera]]</f>
        <v>9.4500000000000011</v>
      </c>
      <c r="O82" s="52" t="str">
        <f>VLOOKUP(Workouts[[#This Row],[Meno Priezvisko]],Data!$E$62:$G$155,3)</f>
        <v>Fecák, Tomáš</v>
      </c>
      <c r="P82" s="10"/>
      <c r="X82"/>
    </row>
    <row r="83" spans="2:24" ht="18" x14ac:dyDescent="0.25">
      <c r="B83" s="29">
        <v>45962</v>
      </c>
      <c r="C83" s="91" t="s">
        <v>227</v>
      </c>
      <c r="D83" s="17" t="s">
        <v>55</v>
      </c>
      <c r="E83" s="10" t="s">
        <v>15</v>
      </c>
      <c r="F83" s="19">
        <f>VLOOKUP(E83,Data!$I$21:$J$30,2,FALSE)</f>
        <v>4</v>
      </c>
      <c r="G83" s="14">
        <v>5</v>
      </c>
      <c r="H83" s="14"/>
      <c r="I83" s="19">
        <v>2</v>
      </c>
      <c r="J83" s="88">
        <f>VLOOKUP(Workouts[[#This Row],[Meno Priezvisko]],Data!$E$62:$I$155,5)</f>
        <v>1.05</v>
      </c>
      <c r="K83" s="92">
        <f>VLOOKUP(Workouts[[#This Row],[Tréner]],Data!$N$32:$O$46,2)</f>
        <v>1.5</v>
      </c>
      <c r="L83" s="90">
        <f>(Workouts[[#This Row],[Body za Umiestnenie]]+Workouts[[#This Row],[Body Účasť]])*Workouts[[#This Row],[koef. hráča]]</f>
        <v>6.3000000000000007</v>
      </c>
      <c r="M83" s="52" t="str">
        <f>VLOOKUP(Workouts[[#This Row],[Meno Priezvisko]],Data!$E$62:$G$155,2)</f>
        <v>BALDI KE</v>
      </c>
      <c r="N83" s="85">
        <f>Workouts[[#This Row],[Body spolu]]*Workouts[[#This Row],[koef. Trénera]]</f>
        <v>9.4500000000000011</v>
      </c>
      <c r="O83" s="52" t="str">
        <f>VLOOKUP(Workouts[[#This Row],[Meno Priezvisko]],Data!$E$62:$G$155,3)</f>
        <v>Koctur, Tomáš</v>
      </c>
      <c r="P83" s="10"/>
      <c r="X83"/>
    </row>
    <row r="84" spans="2:24" ht="18" x14ac:dyDescent="0.25">
      <c r="B84" s="29">
        <v>45962</v>
      </c>
      <c r="C84" s="91" t="s">
        <v>227</v>
      </c>
      <c r="D84" s="17" t="s">
        <v>43</v>
      </c>
      <c r="E84" s="10" t="s">
        <v>15</v>
      </c>
      <c r="F84" s="19">
        <f>VLOOKUP(E84,Data!$I$21:$J$30,2,FALSE)</f>
        <v>4</v>
      </c>
      <c r="G84" s="14">
        <v>3</v>
      </c>
      <c r="H84" s="14"/>
      <c r="I84" s="19">
        <v>6</v>
      </c>
      <c r="J84" s="88">
        <f>VLOOKUP(Workouts[[#This Row],[Meno Priezvisko]],Data!$E$62:$I$155,5)</f>
        <v>1.05</v>
      </c>
      <c r="K84" s="92">
        <f>VLOOKUP(Workouts[[#This Row],[Tréner]],Data!$N$32:$O$46,2)</f>
        <v>1.5</v>
      </c>
      <c r="L84" s="90">
        <f>(Workouts[[#This Row],[Body za Umiestnenie]]+Workouts[[#This Row],[Body Účasť]])*Workouts[[#This Row],[koef. hráča]]</f>
        <v>10.5</v>
      </c>
      <c r="M84" s="52" t="str">
        <f>VLOOKUP(Workouts[[#This Row],[Meno Priezvisko]],Data!$E$62:$G$155,2)</f>
        <v>BALDI KE</v>
      </c>
      <c r="N84" s="85">
        <f>Workouts[[#This Row],[Body spolu]]*Workouts[[#This Row],[koef. Trénera]]</f>
        <v>15.75</v>
      </c>
      <c r="O84" s="52" t="str">
        <f>VLOOKUP(Workouts[[#This Row],[Meno Priezvisko]],Data!$E$62:$G$155,3)</f>
        <v>Koctur, Tomáš</v>
      </c>
      <c r="P84" s="10"/>
      <c r="X84"/>
    </row>
    <row r="85" spans="2:24" ht="18" x14ac:dyDescent="0.25">
      <c r="B85" s="29">
        <v>45962</v>
      </c>
      <c r="C85" s="91" t="s">
        <v>227</v>
      </c>
      <c r="D85" s="17" t="s">
        <v>61</v>
      </c>
      <c r="E85" s="10" t="s">
        <v>15</v>
      </c>
      <c r="F85" s="19">
        <f>VLOOKUP(E85,Data!$I$21:$J$30,2,FALSE)</f>
        <v>4</v>
      </c>
      <c r="G85" s="14">
        <v>5</v>
      </c>
      <c r="H85" s="14"/>
      <c r="I85" s="19">
        <v>2</v>
      </c>
      <c r="J85" s="88">
        <f>VLOOKUP(Workouts[[#This Row],[Meno Priezvisko]],Data!$E$62:$I$155,5)</f>
        <v>1.05</v>
      </c>
      <c r="K85" s="92">
        <f>VLOOKUP(Workouts[[#This Row],[Tréner]],Data!$N$32:$O$46,2)</f>
        <v>1.5</v>
      </c>
      <c r="L85" s="90">
        <f>(Workouts[[#This Row],[Body za Umiestnenie]]+Workouts[[#This Row],[Body Účasť]])*Workouts[[#This Row],[koef. hráča]]</f>
        <v>6.3000000000000007</v>
      </c>
      <c r="M85" s="52" t="str">
        <f>VLOOKUP(Workouts[[#This Row],[Meno Priezvisko]],Data!$E$62:$G$155,2)</f>
        <v>BALDI KE</v>
      </c>
      <c r="N85" s="85">
        <f>Workouts[[#This Row],[Body spolu]]*Workouts[[#This Row],[koef. Trénera]]</f>
        <v>9.4500000000000011</v>
      </c>
      <c r="O85" s="52" t="str">
        <f>VLOOKUP(Workouts[[#This Row],[Meno Priezvisko]],Data!$E$62:$G$155,3)</f>
        <v>Koctur, Tomáš</v>
      </c>
      <c r="P85" s="10"/>
      <c r="X85"/>
    </row>
    <row r="86" spans="2:24" ht="18" x14ac:dyDescent="0.25">
      <c r="B86" s="29">
        <v>45962</v>
      </c>
      <c r="C86" s="91" t="s">
        <v>227</v>
      </c>
      <c r="D86" s="17" t="s">
        <v>53</v>
      </c>
      <c r="E86" s="10" t="s">
        <v>15</v>
      </c>
      <c r="F86" s="19">
        <f>VLOOKUP(E86,Data!$I$21:$J$30,2,FALSE)</f>
        <v>4</v>
      </c>
      <c r="G86" s="14">
        <v>4</v>
      </c>
      <c r="H86" s="14"/>
      <c r="I86" s="19">
        <v>2</v>
      </c>
      <c r="J86" s="88">
        <f>VLOOKUP(Workouts[[#This Row],[Meno Priezvisko]],Data!$E$62:$I$155,5)</f>
        <v>1.05</v>
      </c>
      <c r="K86" s="92">
        <f>VLOOKUP(Workouts[[#This Row],[Tréner]],Data!$N$32:$O$46,2)</f>
        <v>1.5</v>
      </c>
      <c r="L86" s="90">
        <f>(Workouts[[#This Row],[Body za Umiestnenie]]+Workouts[[#This Row],[Body Účasť]])*Workouts[[#This Row],[koef. hráča]]</f>
        <v>6.3000000000000007</v>
      </c>
      <c r="M86" s="52" t="str">
        <f>VLOOKUP(Workouts[[#This Row],[Meno Priezvisko]],Data!$E$62:$G$155,2)</f>
        <v>BALDI KE</v>
      </c>
      <c r="N86" s="85">
        <f>Workouts[[#This Row],[Body spolu]]*Workouts[[#This Row],[koef. Trénera]]</f>
        <v>9.4500000000000011</v>
      </c>
      <c r="O86" s="52" t="str">
        <f>VLOOKUP(Workouts[[#This Row],[Meno Priezvisko]],Data!$E$62:$G$155,3)</f>
        <v>Koctur, Tomáš</v>
      </c>
      <c r="P86" s="10"/>
      <c r="X86"/>
    </row>
    <row r="87" spans="2:24" ht="18" x14ac:dyDescent="0.25">
      <c r="B87" s="29">
        <v>45962</v>
      </c>
      <c r="C87" s="91" t="s">
        <v>227</v>
      </c>
      <c r="D87" s="17" t="s">
        <v>54</v>
      </c>
      <c r="E87" s="10" t="s">
        <v>15</v>
      </c>
      <c r="F87" s="19">
        <f>VLOOKUP(E87,Data!$I$21:$J$30,2,FALSE)</f>
        <v>4</v>
      </c>
      <c r="G87" s="14">
        <v>8</v>
      </c>
      <c r="H87" s="14"/>
      <c r="I87" s="19">
        <v>2</v>
      </c>
      <c r="J87" s="88">
        <f>VLOOKUP(Workouts[[#This Row],[Meno Priezvisko]],Data!$E$62:$I$155,5)</f>
        <v>1.05</v>
      </c>
      <c r="K87" s="92">
        <f>VLOOKUP(Workouts[[#This Row],[Tréner]],Data!$N$32:$O$46,2)</f>
        <v>1.5</v>
      </c>
      <c r="L87" s="90">
        <f>(Workouts[[#This Row],[Body za Umiestnenie]]+Workouts[[#This Row],[Body Účasť]])*Workouts[[#This Row],[koef. hráča]]</f>
        <v>6.3000000000000007</v>
      </c>
      <c r="M87" s="52" t="str">
        <f>VLOOKUP(Workouts[[#This Row],[Meno Priezvisko]],Data!$E$62:$G$155,2)</f>
        <v>BALDI KE</v>
      </c>
      <c r="N87" s="85">
        <f>Workouts[[#This Row],[Body spolu]]*Workouts[[#This Row],[koef. Trénera]]</f>
        <v>9.4500000000000011</v>
      </c>
      <c r="O87" s="52" t="str">
        <f>VLOOKUP(Workouts[[#This Row],[Meno Priezvisko]],Data!$E$62:$G$155,3)</f>
        <v>Koctur, Tomáš</v>
      </c>
      <c r="P87" s="10"/>
      <c r="X87"/>
    </row>
    <row r="88" spans="2:24" ht="18" x14ac:dyDescent="0.25">
      <c r="B88" s="29">
        <v>45962</v>
      </c>
      <c r="C88" s="91" t="s">
        <v>227</v>
      </c>
      <c r="D88" s="17" t="s">
        <v>81</v>
      </c>
      <c r="E88" s="10" t="s">
        <v>15</v>
      </c>
      <c r="F88" s="19">
        <f>VLOOKUP(E88,Data!$I$21:$J$30,2,FALSE)</f>
        <v>4</v>
      </c>
      <c r="G88" s="14">
        <v>9</v>
      </c>
      <c r="H88" s="14"/>
      <c r="I88" s="19"/>
      <c r="J88" s="88">
        <f>VLOOKUP(Workouts[[#This Row],[Meno Priezvisko]],Data!$E$62:$I$155,5)</f>
        <v>1.05</v>
      </c>
      <c r="K88" s="92">
        <f>VLOOKUP(Workouts[[#This Row],[Tréner]],Data!$N$32:$O$46,2)</f>
        <v>1.5</v>
      </c>
      <c r="L88" s="90">
        <f>(Workouts[[#This Row],[Body za Umiestnenie]]+Workouts[[#This Row],[Body Účasť]])*Workouts[[#This Row],[koef. hráča]]</f>
        <v>4.2</v>
      </c>
      <c r="M88" s="52" t="str">
        <f>VLOOKUP(Workouts[[#This Row],[Meno Priezvisko]],Data!$E$62:$G$155,2)</f>
        <v>BALDI KE</v>
      </c>
      <c r="N88" s="85">
        <f>Workouts[[#This Row],[Body spolu]]*Workouts[[#This Row],[koef. Trénera]]</f>
        <v>6.3000000000000007</v>
      </c>
      <c r="O88" s="52" t="str">
        <f>VLOOKUP(Workouts[[#This Row],[Meno Priezvisko]],Data!$E$62:$G$155,3)</f>
        <v>Kuchárik, Tomáš</v>
      </c>
      <c r="P88" s="10"/>
      <c r="X88"/>
    </row>
    <row r="89" spans="2:24" ht="18" x14ac:dyDescent="0.25">
      <c r="B89" s="29">
        <v>45962</v>
      </c>
      <c r="C89" s="91" t="s">
        <v>227</v>
      </c>
      <c r="D89" s="17" t="s">
        <v>161</v>
      </c>
      <c r="E89" s="10" t="s">
        <v>15</v>
      </c>
      <c r="F89" s="19">
        <f>VLOOKUP(E89,Data!$I$21:$J$30,2,FALSE)</f>
        <v>4</v>
      </c>
      <c r="G89" s="14">
        <v>7</v>
      </c>
      <c r="H89" s="14"/>
      <c r="I89" s="19">
        <v>2</v>
      </c>
      <c r="J89" s="88">
        <f>VLOOKUP(Workouts[[#This Row],[Meno Priezvisko]],Data!$E$62:$I$155,5)</f>
        <v>1.05</v>
      </c>
      <c r="K89" s="92">
        <f>VLOOKUP(Workouts[[#This Row],[Tréner]],Data!$N$32:$O$46,2)</f>
        <v>1.5</v>
      </c>
      <c r="L89" s="90">
        <f>(Workouts[[#This Row],[Body za Umiestnenie]]+Workouts[[#This Row],[Body Účasť]])*Workouts[[#This Row],[koef. hráča]]</f>
        <v>6.3000000000000007</v>
      </c>
      <c r="M89" s="52" t="str">
        <f>VLOOKUP(Workouts[[#This Row],[Meno Priezvisko]],Data!$E$62:$G$155,2)</f>
        <v>BALDI KE</v>
      </c>
      <c r="N89" s="85">
        <f>Workouts[[#This Row],[Body spolu]]*Workouts[[#This Row],[koef. Trénera]]</f>
        <v>9.4500000000000011</v>
      </c>
      <c r="O89" s="52" t="str">
        <f>VLOOKUP(Workouts[[#This Row],[Meno Priezvisko]],Data!$E$62:$G$155,3)</f>
        <v>Fecák, Tomáš</v>
      </c>
      <c r="P89" s="10"/>
      <c r="X89"/>
    </row>
    <row r="90" spans="2:24" ht="18" x14ac:dyDescent="0.25">
      <c r="B90" s="29">
        <v>45962</v>
      </c>
      <c r="C90" s="91" t="s">
        <v>227</v>
      </c>
      <c r="D90" s="17" t="s">
        <v>84</v>
      </c>
      <c r="E90" s="10" t="s">
        <v>15</v>
      </c>
      <c r="F90" s="19">
        <f>VLOOKUP(E90,Data!$I$21:$J$30,2,FALSE)</f>
        <v>4</v>
      </c>
      <c r="G90" s="14">
        <v>11</v>
      </c>
      <c r="H90" s="14"/>
      <c r="I90" s="19"/>
      <c r="J90" s="88">
        <f>VLOOKUP(Workouts[[#This Row],[Meno Priezvisko]],Data!$E$62:$I$155,5)</f>
        <v>1.05</v>
      </c>
      <c r="K90" s="92">
        <f>VLOOKUP(Workouts[[#This Row],[Tréner]],Data!$N$32:$O$46,2)</f>
        <v>1.5</v>
      </c>
      <c r="L90" s="90">
        <f>(Workouts[[#This Row],[Body za Umiestnenie]]+Workouts[[#This Row],[Body Účasť]])*Workouts[[#This Row],[koef. hráča]]</f>
        <v>4.2</v>
      </c>
      <c r="M90" s="52" t="str">
        <f>VLOOKUP(Workouts[[#This Row],[Meno Priezvisko]],Data!$E$62:$G$155,2)</f>
        <v>BALDI KE</v>
      </c>
      <c r="N90" s="85">
        <f>Workouts[[#This Row],[Body spolu]]*Workouts[[#This Row],[koef. Trénera]]</f>
        <v>6.3000000000000007</v>
      </c>
      <c r="O90" s="52" t="str">
        <f>VLOOKUP(Workouts[[#This Row],[Meno Priezvisko]],Data!$E$62:$G$155,3)</f>
        <v>Kuchárik, Tomáš</v>
      </c>
      <c r="P90" s="10"/>
      <c r="X90"/>
    </row>
    <row r="91" spans="2:24" ht="18" x14ac:dyDescent="0.25">
      <c r="B91" s="29">
        <v>45962</v>
      </c>
      <c r="C91" s="91" t="s">
        <v>227</v>
      </c>
      <c r="D91" s="17" t="s">
        <v>85</v>
      </c>
      <c r="E91" s="10" t="s">
        <v>15</v>
      </c>
      <c r="F91" s="19">
        <f>VLOOKUP(E91,Data!$I$21:$J$30,2,FALSE)</f>
        <v>4</v>
      </c>
      <c r="G91" s="14">
        <v>9</v>
      </c>
      <c r="H91" s="14"/>
      <c r="I91" s="19"/>
      <c r="J91" s="88">
        <f>VLOOKUP(Workouts[[#This Row],[Meno Priezvisko]],Data!$E$62:$I$155,5)</f>
        <v>1.05</v>
      </c>
      <c r="K91" s="92">
        <f>VLOOKUP(Workouts[[#This Row],[Tréner]],Data!$N$32:$O$46,2)</f>
        <v>1.5</v>
      </c>
      <c r="L91" s="90">
        <f>(Workouts[[#This Row],[Body za Umiestnenie]]+Workouts[[#This Row],[Body Účasť]])*Workouts[[#This Row],[koef. hráča]]</f>
        <v>4.2</v>
      </c>
      <c r="M91" s="52" t="str">
        <f>VLOOKUP(Workouts[[#This Row],[Meno Priezvisko]],Data!$E$62:$G$155,2)</f>
        <v>BALDI KE</v>
      </c>
      <c r="N91" s="85">
        <f>Workouts[[#This Row],[Body spolu]]*Workouts[[#This Row],[koef. Trénera]]</f>
        <v>6.3000000000000007</v>
      </c>
      <c r="O91" s="52" t="str">
        <f>VLOOKUP(Workouts[[#This Row],[Meno Priezvisko]],Data!$E$62:$G$155,3)</f>
        <v>Kuchárik, Tomáš</v>
      </c>
      <c r="P91" s="10"/>
      <c r="X91"/>
    </row>
    <row r="92" spans="2:24" ht="18" x14ac:dyDescent="0.25">
      <c r="B92" s="29">
        <v>45967</v>
      </c>
      <c r="C92" s="91" t="s">
        <v>14</v>
      </c>
      <c r="D92" s="17" t="s">
        <v>228</v>
      </c>
      <c r="E92" s="10" t="s">
        <v>14</v>
      </c>
      <c r="F92" s="19">
        <f>VLOOKUP(E92,Data!$I$21:$J$30,2,FALSE)</f>
        <v>8</v>
      </c>
      <c r="G92" s="14">
        <v>8</v>
      </c>
      <c r="H92" s="14"/>
      <c r="I92" s="19">
        <v>6</v>
      </c>
      <c r="J92" s="88">
        <f>VLOOKUP(Workouts[[#This Row],[Meno Priezvisko]],Data!$E$62:$I$155,5)</f>
        <v>1.2</v>
      </c>
      <c r="K92" s="92">
        <f>VLOOKUP(Workouts[[#This Row],[Tréner]],Data!$N$32:$O$46,2)</f>
        <v>1</v>
      </c>
      <c r="L92" s="90">
        <f>(Workouts[[#This Row],[Body za Umiestnenie]]+Workouts[[#This Row],[Body Účasť]])*Workouts[[#This Row],[koef. hráča]]</f>
        <v>16.8</v>
      </c>
      <c r="M92" s="52" t="str">
        <f>VLOOKUP(Workouts[[#This Row],[Meno Priezvisko]],Data!$E$62:$G$155,2)</f>
        <v>POHODA Trnava</v>
      </c>
      <c r="N92" s="85">
        <f>Workouts[[#This Row],[Body spolu]]*Workouts[[#This Row],[koef. Trénera]]</f>
        <v>16.8</v>
      </c>
      <c r="O92" s="52" t="str">
        <f>VLOOKUP(Workouts[[#This Row],[Meno Priezvisko]],Data!$E$62:$G$155,3)</f>
        <v>Varga, Patrik</v>
      </c>
      <c r="P92" s="10"/>
      <c r="X92"/>
    </row>
    <row r="93" spans="2:24" ht="18" x14ac:dyDescent="0.25">
      <c r="B93" s="29">
        <v>45967</v>
      </c>
      <c r="C93" s="91" t="s">
        <v>14</v>
      </c>
      <c r="D93" s="17" t="s">
        <v>230</v>
      </c>
      <c r="E93" s="10" t="s">
        <v>14</v>
      </c>
      <c r="F93" s="19">
        <f>VLOOKUP(E93,Data!$I$21:$J$30,2,FALSE)</f>
        <v>8</v>
      </c>
      <c r="G93" s="14">
        <v>34</v>
      </c>
      <c r="H93" s="14"/>
      <c r="I93" s="19"/>
      <c r="J93" s="88">
        <f>VLOOKUP(Workouts[[#This Row],[Meno Priezvisko]],Data!$E$62:$I$155,5)</f>
        <v>1.2</v>
      </c>
      <c r="K93" s="92">
        <f>VLOOKUP(Workouts[[#This Row],[Tréner]],Data!$N$32:$O$46,2)</f>
        <v>1</v>
      </c>
      <c r="L93" s="90">
        <f>(Workouts[[#This Row],[Body za Umiestnenie]]+Workouts[[#This Row],[Body Účasť]])*Workouts[[#This Row],[koef. hráča]]</f>
        <v>9.6</v>
      </c>
      <c r="M93" s="52" t="str">
        <f>VLOOKUP(Workouts[[#This Row],[Meno Priezvisko]],Data!$E$62:$G$155,2)</f>
        <v>POHODA Trnava</v>
      </c>
      <c r="N93" s="85">
        <f>Workouts[[#This Row],[Body spolu]]*Workouts[[#This Row],[koef. Trénera]]</f>
        <v>9.6</v>
      </c>
      <c r="O93" s="52" t="str">
        <f>VLOOKUP(Workouts[[#This Row],[Meno Priezvisko]],Data!$E$62:$G$155,3)</f>
        <v>Varga, Patrik</v>
      </c>
      <c r="P93" s="10"/>
      <c r="X93"/>
    </row>
    <row r="94" spans="2:24" ht="18" x14ac:dyDescent="0.25">
      <c r="B94" s="29">
        <v>45967</v>
      </c>
      <c r="C94" s="91" t="s">
        <v>14</v>
      </c>
      <c r="D94" s="17" t="s">
        <v>34</v>
      </c>
      <c r="E94" s="10" t="s">
        <v>14</v>
      </c>
      <c r="F94" s="19">
        <f>VLOOKUP(E94,Data!$I$21:$J$30,2,FALSE)</f>
        <v>8</v>
      </c>
      <c r="G94" s="14">
        <v>10</v>
      </c>
      <c r="H94" s="14"/>
      <c r="I94" s="19"/>
      <c r="J94" s="88">
        <f>VLOOKUP(Workouts[[#This Row],[Meno Priezvisko]],Data!$E$62:$I$155,5)</f>
        <v>1.1499999999999999</v>
      </c>
      <c r="K94" s="92">
        <f>VLOOKUP(Workouts[[#This Row],[Tréner]],Data!$N$32:$O$46,2)</f>
        <v>1.5</v>
      </c>
      <c r="L94" s="90">
        <f>(Workouts[[#This Row],[Body za Umiestnenie]]+Workouts[[#This Row],[Body Účasť]])*Workouts[[#This Row],[koef. hráča]]</f>
        <v>9.1999999999999993</v>
      </c>
      <c r="M94" s="52" t="str">
        <f>VLOOKUP(Workouts[[#This Row],[Meno Priezvisko]],Data!$E$62:$G$155,2)</f>
        <v>IMET SK BA</v>
      </c>
      <c r="N94" s="85">
        <f>Workouts[[#This Row],[Body spolu]]*Workouts[[#This Row],[koef. Trénera]]</f>
        <v>13.799999999999999</v>
      </c>
      <c r="O94" s="52" t="str">
        <f>VLOOKUP(Workouts[[#This Row],[Meno Priezvisko]],Data!$E$62:$G$155,3)</f>
        <v>Tóth, Tomáš</v>
      </c>
      <c r="P94" s="10"/>
      <c r="X94"/>
    </row>
    <row r="95" spans="2:24" ht="18" x14ac:dyDescent="0.25">
      <c r="B95" s="29">
        <v>45967</v>
      </c>
      <c r="C95" s="91" t="s">
        <v>14</v>
      </c>
      <c r="D95" s="17" t="s">
        <v>52</v>
      </c>
      <c r="E95" s="10" t="s">
        <v>14</v>
      </c>
      <c r="F95" s="19">
        <f>VLOOKUP(E95,Data!$I$21:$J$30,2,FALSE)</f>
        <v>8</v>
      </c>
      <c r="G95" s="14">
        <v>20</v>
      </c>
      <c r="H95" s="14"/>
      <c r="I95" s="19"/>
      <c r="J95" s="88">
        <f>VLOOKUP(Workouts[[#This Row],[Meno Priezvisko]],Data!$E$62:$I$155,5)</f>
        <v>1.2</v>
      </c>
      <c r="K95" s="92">
        <f>VLOOKUP(Workouts[[#This Row],[Tréner]],Data!$N$32:$O$46,2)</f>
        <v>1.5</v>
      </c>
      <c r="L95" s="90">
        <f>(Workouts[[#This Row],[Body za Umiestnenie]]+Workouts[[#This Row],[Body Účasť]])*Workouts[[#This Row],[koef. hráča]]</f>
        <v>9.6</v>
      </c>
      <c r="M95" s="52" t="str">
        <f>VLOOKUP(Workouts[[#This Row],[Meno Priezvisko]],Data!$E$62:$G$155,2)</f>
        <v>IMET SK BA</v>
      </c>
      <c r="N95" s="85">
        <f>Workouts[[#This Row],[Body spolu]]*Workouts[[#This Row],[koef. Trénera]]</f>
        <v>14.399999999999999</v>
      </c>
      <c r="O95" s="52" t="str">
        <f>VLOOKUP(Workouts[[#This Row],[Meno Priezvisko]],Data!$E$62:$G$155,3)</f>
        <v>Tóth, Tomáš</v>
      </c>
      <c r="P95" s="10"/>
      <c r="X95"/>
    </row>
    <row r="96" spans="2:24" ht="18" x14ac:dyDescent="0.25">
      <c r="B96" s="29">
        <v>45967</v>
      </c>
      <c r="C96" s="91" t="s">
        <v>14</v>
      </c>
      <c r="D96" s="17" t="s">
        <v>4</v>
      </c>
      <c r="E96" s="10" t="s">
        <v>14</v>
      </c>
      <c r="F96" s="19">
        <f>VLOOKUP(E96,Data!$I$21:$J$30,2,FALSE)</f>
        <v>8</v>
      </c>
      <c r="G96" s="14">
        <v>12</v>
      </c>
      <c r="H96" s="14"/>
      <c r="I96" s="19"/>
      <c r="J96" s="88">
        <f>VLOOKUP(Workouts[[#This Row],[Meno Priezvisko]],Data!$E$62:$I$155,5)</f>
        <v>1.2</v>
      </c>
      <c r="K96" s="92">
        <f>VLOOKUP(Workouts[[#This Row],[Tréner]],Data!$N$32:$O$46,2)</f>
        <v>2</v>
      </c>
      <c r="L96" s="90">
        <f>(Workouts[[#This Row],[Body za Umiestnenie]]+Workouts[[#This Row],[Body Účasť]])*Workouts[[#This Row],[koef. hráča]]</f>
        <v>9.6</v>
      </c>
      <c r="M96" s="52" t="str">
        <f>VLOOKUP(Workouts[[#This Row],[Meno Priezvisko]],Data!$E$62:$G$155,2)</f>
        <v>ŠK Pionierska</v>
      </c>
      <c r="N96" s="85">
        <f>Workouts[[#This Row],[Body spolu]]*Workouts[[#This Row],[koef. Trénera]]</f>
        <v>19.2</v>
      </c>
      <c r="O96" s="52" t="str">
        <f>VLOOKUP(Workouts[[#This Row],[Meno Priezvisko]],Data!$E$62:$G$155,3)</f>
        <v>Lorinčík, Dušan</v>
      </c>
      <c r="P96" s="10"/>
      <c r="X96"/>
    </row>
    <row r="97" spans="2:24" ht="18" x14ac:dyDescent="0.25">
      <c r="B97" s="29">
        <v>45989</v>
      </c>
      <c r="C97" s="91" t="s">
        <v>227</v>
      </c>
      <c r="D97" s="17" t="s">
        <v>54</v>
      </c>
      <c r="E97" s="10" t="s">
        <v>15</v>
      </c>
      <c r="F97" s="19">
        <f>VLOOKUP(E97,Data!$I$21:$J$30,2,FALSE)</f>
        <v>4</v>
      </c>
      <c r="G97" s="14">
        <v>17</v>
      </c>
      <c r="H97" s="14"/>
      <c r="I97" s="19"/>
      <c r="J97" s="88">
        <f>VLOOKUP(Workouts[[#This Row],[Meno Priezvisko]],Data!$E$62:$I$155,5)</f>
        <v>1.05</v>
      </c>
      <c r="K97" s="92">
        <f>VLOOKUP(Workouts[[#This Row],[Tréner]],Data!$N$32:$O$46,2)</f>
        <v>1.5</v>
      </c>
      <c r="L97" s="90">
        <f>(Workouts[[#This Row],[Body za Umiestnenie]]+Workouts[[#This Row],[Body Účasť]])*Workouts[[#This Row],[koef. hráča]]</f>
        <v>4.2</v>
      </c>
      <c r="M97" s="52" t="str">
        <f>VLOOKUP(Workouts[[#This Row],[Meno Priezvisko]],Data!$E$62:$G$155,2)</f>
        <v>BALDI KE</v>
      </c>
      <c r="N97" s="85">
        <f>Workouts[[#This Row],[Body spolu]]*Workouts[[#This Row],[koef. Trénera]]</f>
        <v>6.3000000000000007</v>
      </c>
      <c r="O97" s="52" t="str">
        <f>VLOOKUP(Workouts[[#This Row],[Meno Priezvisko]],Data!$E$62:$G$155,3)</f>
        <v>Koctur, Tomáš</v>
      </c>
      <c r="P97" s="10"/>
      <c r="X97"/>
    </row>
    <row r="98" spans="2:24" ht="18" x14ac:dyDescent="0.25">
      <c r="B98" s="29">
        <v>45989</v>
      </c>
      <c r="C98" s="91" t="s">
        <v>227</v>
      </c>
      <c r="D98" s="17" t="s">
        <v>55</v>
      </c>
      <c r="E98" s="10" t="s">
        <v>15</v>
      </c>
      <c r="F98" s="19">
        <f>VLOOKUP(E98,Data!$I$21:$J$30,2,FALSE)</f>
        <v>4</v>
      </c>
      <c r="G98" s="14">
        <v>9</v>
      </c>
      <c r="H98" s="14"/>
      <c r="I98" s="19"/>
      <c r="J98" s="88">
        <f>VLOOKUP(Workouts[[#This Row],[Meno Priezvisko]],Data!$E$62:$I$155,5)</f>
        <v>1.05</v>
      </c>
      <c r="K98" s="92">
        <f>VLOOKUP(Workouts[[#This Row],[Tréner]],Data!$N$32:$O$46,2)</f>
        <v>1.5</v>
      </c>
      <c r="L98" s="90">
        <f>(Workouts[[#This Row],[Body za Umiestnenie]]+Workouts[[#This Row],[Body Účasť]])*Workouts[[#This Row],[koef. hráča]]</f>
        <v>4.2</v>
      </c>
      <c r="M98" s="52" t="str">
        <f>VLOOKUP(Workouts[[#This Row],[Meno Priezvisko]],Data!$E$62:$G$155,2)</f>
        <v>BALDI KE</v>
      </c>
      <c r="N98" s="85">
        <f>Workouts[[#This Row],[Body spolu]]*Workouts[[#This Row],[koef. Trénera]]</f>
        <v>6.3000000000000007</v>
      </c>
      <c r="O98" s="52" t="str">
        <f>VLOOKUP(Workouts[[#This Row],[Meno Priezvisko]],Data!$E$62:$G$155,3)</f>
        <v>Koctur, Tomáš</v>
      </c>
      <c r="P98" s="10"/>
      <c r="X98"/>
    </row>
    <row r="99" spans="2:24" ht="18" x14ac:dyDescent="0.25">
      <c r="B99" s="29">
        <v>45989</v>
      </c>
      <c r="C99" s="91" t="s">
        <v>227</v>
      </c>
      <c r="D99" s="17" t="s">
        <v>43</v>
      </c>
      <c r="E99" s="10" t="s">
        <v>15</v>
      </c>
      <c r="F99" s="19">
        <f>VLOOKUP(E99,Data!$I$21:$J$30,2,FALSE)</f>
        <v>4</v>
      </c>
      <c r="G99" s="14">
        <v>14</v>
      </c>
      <c r="H99" s="14"/>
      <c r="I99" s="19"/>
      <c r="J99" s="88">
        <f>VLOOKUP(Workouts[[#This Row],[Meno Priezvisko]],Data!$E$62:$I$155,5)</f>
        <v>1.05</v>
      </c>
      <c r="K99" s="92">
        <f>VLOOKUP(Workouts[[#This Row],[Tréner]],Data!$N$32:$O$46,2)</f>
        <v>1.5</v>
      </c>
      <c r="L99" s="90">
        <f>(Workouts[[#This Row],[Body za Umiestnenie]]+Workouts[[#This Row],[Body Účasť]])*Workouts[[#This Row],[koef. hráča]]</f>
        <v>4.2</v>
      </c>
      <c r="M99" s="52" t="str">
        <f>VLOOKUP(Workouts[[#This Row],[Meno Priezvisko]],Data!$E$62:$G$155,2)</f>
        <v>BALDI KE</v>
      </c>
      <c r="N99" s="85">
        <f>Workouts[[#This Row],[Body spolu]]*Workouts[[#This Row],[koef. Trénera]]</f>
        <v>6.3000000000000007</v>
      </c>
      <c r="O99" s="52" t="str">
        <f>VLOOKUP(Workouts[[#This Row],[Meno Priezvisko]],Data!$E$62:$G$155,3)</f>
        <v>Koctur, Tomáš</v>
      </c>
      <c r="P99" s="10"/>
      <c r="X99"/>
    </row>
    <row r="100" spans="2:24" ht="18" x14ac:dyDescent="0.25">
      <c r="B100" s="29">
        <v>45990</v>
      </c>
      <c r="C100" s="91" t="s">
        <v>233</v>
      </c>
      <c r="D100" s="17" t="s">
        <v>4</v>
      </c>
      <c r="E100" s="10" t="s">
        <v>15</v>
      </c>
      <c r="F100" s="19">
        <f>VLOOKUP(E100,Data!$I$21:$J$30,2,FALSE)</f>
        <v>4</v>
      </c>
      <c r="G100" s="14"/>
      <c r="H100" s="14"/>
      <c r="I100" s="19"/>
      <c r="J100" s="88">
        <f>VLOOKUP(Workouts[[#This Row],[Meno Priezvisko]],Data!$E$62:$I$155,5)</f>
        <v>1.2</v>
      </c>
      <c r="K100" s="92">
        <f>VLOOKUP(Workouts[[#This Row],[Tréner]],Data!$N$32:$O$46,2)</f>
        <v>2</v>
      </c>
      <c r="L100" s="90">
        <f>(Workouts[[#This Row],[Body za Umiestnenie]]+Workouts[[#This Row],[Body Účasť]])*Workouts[[#This Row],[koef. hráča]]</f>
        <v>4.8</v>
      </c>
      <c r="M100" s="52" t="str">
        <f>VLOOKUP(Workouts[[#This Row],[Meno Priezvisko]],Data!$E$62:$G$155,2)</f>
        <v>ŠK Pionierska</v>
      </c>
      <c r="N100" s="85">
        <f>Workouts[[#This Row],[Body spolu]]*Workouts[[#This Row],[koef. Trénera]]</f>
        <v>9.6</v>
      </c>
      <c r="O100" s="52" t="str">
        <f>VLOOKUP(Workouts[[#This Row],[Meno Priezvisko]],Data!$E$62:$G$155,3)</f>
        <v>Lorinčík, Dušan</v>
      </c>
      <c r="P100" s="10"/>
      <c r="X100"/>
    </row>
    <row r="101" spans="2:24" ht="18" x14ac:dyDescent="0.25">
      <c r="B101" s="29">
        <v>45990</v>
      </c>
      <c r="C101" s="91" t="s">
        <v>233</v>
      </c>
      <c r="D101" s="17" t="s">
        <v>40</v>
      </c>
      <c r="E101" s="10" t="s">
        <v>17</v>
      </c>
      <c r="F101" s="19">
        <f>VLOOKUP(E101,Data!$I$21:$J$30,2,FALSE)</f>
        <v>3</v>
      </c>
      <c r="G101" s="14">
        <v>25</v>
      </c>
      <c r="H101" s="14"/>
      <c r="I101" s="19"/>
      <c r="J101" s="88">
        <f>VLOOKUP(Workouts[[#This Row],[Meno Priezvisko]],Data!$E$62:$I$155,5)</f>
        <v>1</v>
      </c>
      <c r="K101" s="92">
        <f>VLOOKUP(Workouts[[#This Row],[Tréner]],Data!$N$32:$O$46,2)</f>
        <v>1.5</v>
      </c>
      <c r="L101" s="90">
        <f>(Workouts[[#This Row],[Body za Umiestnenie]]+Workouts[[#This Row],[Body Účasť]])*Workouts[[#This Row],[koef. hráča]]</f>
        <v>3</v>
      </c>
      <c r="M101" s="52" t="str">
        <f>VLOOKUP(Workouts[[#This Row],[Meno Priezvisko]],Data!$E$62:$G$155,2)</f>
        <v>ŠK Pionierska</v>
      </c>
      <c r="N101" s="85">
        <f>Workouts[[#This Row],[Body spolu]]*Workouts[[#This Row],[koef. Trénera]]</f>
        <v>4.5</v>
      </c>
      <c r="O101" s="52" t="str">
        <f>VLOOKUP(Workouts[[#This Row],[Meno Priezvisko]],Data!$E$62:$G$155,3)</f>
        <v>CHÝBA</v>
      </c>
      <c r="P101" s="10"/>
      <c r="X101"/>
    </row>
    <row r="102" spans="2:24" ht="18" x14ac:dyDescent="0.25">
      <c r="B102" s="29">
        <v>45983</v>
      </c>
      <c r="C102" s="91" t="s">
        <v>236</v>
      </c>
      <c r="D102" s="17" t="s">
        <v>52</v>
      </c>
      <c r="E102" s="10" t="s">
        <v>17</v>
      </c>
      <c r="F102" s="19">
        <f>VLOOKUP(E102,Data!$I$21:$J$30,2,FALSE)</f>
        <v>3</v>
      </c>
      <c r="G102" s="14"/>
      <c r="H102" s="14"/>
      <c r="I102" s="19"/>
      <c r="J102" s="88">
        <f>VLOOKUP(Workouts[[#This Row],[Meno Priezvisko]],Data!$E$62:$I$155,5)</f>
        <v>1.2</v>
      </c>
      <c r="K102" s="92">
        <f>VLOOKUP(Workouts[[#This Row],[Tréner]],Data!$N$32:$O$46,2)</f>
        <v>1.5</v>
      </c>
      <c r="L102" s="90">
        <f>(Workouts[[#This Row],[Body za Umiestnenie]]+Workouts[[#This Row],[Body Účasť]])*Workouts[[#This Row],[koef. hráča]]</f>
        <v>3.5999999999999996</v>
      </c>
      <c r="M102" s="52" t="str">
        <f>VLOOKUP(Workouts[[#This Row],[Meno Priezvisko]],Data!$E$62:$G$155,2)</f>
        <v>IMET SK BA</v>
      </c>
      <c r="N102" s="85">
        <f>Workouts[[#This Row],[Body spolu]]*Workouts[[#This Row],[koef. Trénera]]</f>
        <v>5.3999999999999995</v>
      </c>
      <c r="O102" s="52" t="str">
        <f>VLOOKUP(Workouts[[#This Row],[Meno Priezvisko]],Data!$E$62:$G$155,3)</f>
        <v>Tóth, Tomáš</v>
      </c>
      <c r="P102" s="10"/>
      <c r="X102"/>
    </row>
    <row r="103" spans="2:24" ht="18" x14ac:dyDescent="0.25">
      <c r="B103" s="29">
        <v>45991</v>
      </c>
      <c r="C103" s="91" t="s">
        <v>227</v>
      </c>
      <c r="D103" s="17" t="s">
        <v>54</v>
      </c>
      <c r="E103" s="10" t="s">
        <v>16</v>
      </c>
      <c r="F103" s="19">
        <f>VLOOKUP(E103,Data!$I$21:$J$30,2,FALSE)</f>
        <v>2</v>
      </c>
      <c r="G103" s="14">
        <v>1</v>
      </c>
      <c r="H103" s="14">
        <v>4</v>
      </c>
      <c r="I103" s="19">
        <f t="shared" ref="I103:I126" si="5">H103-G103</f>
        <v>3</v>
      </c>
      <c r="J103" s="88">
        <f>VLOOKUP(Workouts[[#This Row],[Meno Priezvisko]],Data!$E$62:$I$155,5)</f>
        <v>1.05</v>
      </c>
      <c r="K103" s="92">
        <f>VLOOKUP(Workouts[[#This Row],[Tréner]],Data!$N$32:$O$46,2)</f>
        <v>1.5</v>
      </c>
      <c r="L103" s="90">
        <f>(Workouts[[#This Row],[Body za Umiestnenie]]+Workouts[[#This Row],[Body Účasť]])*Workouts[[#This Row],[koef. hráča]]</f>
        <v>5.25</v>
      </c>
      <c r="M103" s="52" t="str">
        <f>VLOOKUP(Workouts[[#This Row],[Meno Priezvisko]],Data!$E$62:$G$155,2)</f>
        <v>BALDI KE</v>
      </c>
      <c r="N103" s="85">
        <f>Workouts[[#This Row],[Body spolu]]*Workouts[[#This Row],[koef. Trénera]]</f>
        <v>7.875</v>
      </c>
      <c r="O103" s="52" t="str">
        <f>VLOOKUP(Workouts[[#This Row],[Meno Priezvisko]],Data!$E$62:$G$155,3)</f>
        <v>Koctur, Tomáš</v>
      </c>
      <c r="P103" s="10"/>
      <c r="X103"/>
    </row>
    <row r="104" spans="2:24" ht="18" x14ac:dyDescent="0.25">
      <c r="B104" s="29">
        <v>45991</v>
      </c>
      <c r="C104" s="91" t="s">
        <v>227</v>
      </c>
      <c r="D104" s="17" t="s">
        <v>71</v>
      </c>
      <c r="E104" s="10" t="s">
        <v>16</v>
      </c>
      <c r="F104" s="19">
        <f>VLOOKUP(E104,Data!$I$21:$J$30,2,FALSE)</f>
        <v>2</v>
      </c>
      <c r="G104" s="14">
        <v>2</v>
      </c>
      <c r="H104" s="14">
        <v>4</v>
      </c>
      <c r="I104" s="19">
        <f t="shared" si="5"/>
        <v>2</v>
      </c>
      <c r="J104" s="88">
        <f>VLOOKUP(Workouts[[#This Row],[Meno Priezvisko]],Data!$E$62:$I$155,5)</f>
        <v>1.05</v>
      </c>
      <c r="K104" s="92">
        <f>VLOOKUP(Workouts[[#This Row],[Tréner]],Data!$N$32:$O$46,2)</f>
        <v>1</v>
      </c>
      <c r="L104" s="90">
        <f>(Workouts[[#This Row],[Body za Umiestnenie]]+Workouts[[#This Row],[Body Účasť]])*Workouts[[#This Row],[koef. hráča]]</f>
        <v>4.2</v>
      </c>
      <c r="M104" s="52" t="str">
        <f>VLOOKUP(Workouts[[#This Row],[Meno Priezvisko]],Data!$E$62:$G$155,2)</f>
        <v>ŠK Pionierska</v>
      </c>
      <c r="N104" s="85">
        <f>Workouts[[#This Row],[Body spolu]]*Workouts[[#This Row],[koef. Trénera]]</f>
        <v>4.2</v>
      </c>
      <c r="O104" s="52" t="str">
        <f>VLOOKUP(Workouts[[#This Row],[Meno Priezvisko]],Data!$E$62:$G$155,3)</f>
        <v>Tužinčin, Lukáš</v>
      </c>
      <c r="P104" s="10"/>
      <c r="X104"/>
    </row>
    <row r="105" spans="2:24" ht="18" x14ac:dyDescent="0.25">
      <c r="B105" s="29">
        <v>45991</v>
      </c>
      <c r="C105" s="91" t="s">
        <v>227</v>
      </c>
      <c r="D105" s="17" t="s">
        <v>72</v>
      </c>
      <c r="E105" s="10" t="s">
        <v>16</v>
      </c>
      <c r="F105" s="19">
        <f>VLOOKUP(E105,Data!$I$21:$J$30,2,FALSE)</f>
        <v>2</v>
      </c>
      <c r="G105" s="14">
        <v>3</v>
      </c>
      <c r="H105" s="14">
        <v>4</v>
      </c>
      <c r="I105" s="19">
        <f t="shared" si="5"/>
        <v>1</v>
      </c>
      <c r="J105" s="88">
        <f>VLOOKUP(Workouts[[#This Row],[Meno Priezvisko]],Data!$E$62:$I$155,5)</f>
        <v>1.05</v>
      </c>
      <c r="K105" s="92">
        <f>VLOOKUP(Workouts[[#This Row],[Tréner]],Data!$N$32:$O$46,2)</f>
        <v>1.5</v>
      </c>
      <c r="L105" s="90">
        <f>(Workouts[[#This Row],[Body za Umiestnenie]]+Workouts[[#This Row],[Body Účasť]])*Workouts[[#This Row],[koef. hráča]]</f>
        <v>3.1500000000000004</v>
      </c>
      <c r="M105" s="52" t="str">
        <f>VLOOKUP(Workouts[[#This Row],[Meno Priezvisko]],Data!$E$62:$G$155,2)</f>
        <v>ŠK Pionierska</v>
      </c>
      <c r="N105" s="85">
        <f>Workouts[[#This Row],[Body spolu]]*Workouts[[#This Row],[koef. Trénera]]</f>
        <v>4.7250000000000005</v>
      </c>
      <c r="O105" s="52" t="str">
        <f>VLOOKUP(Workouts[[#This Row],[Meno Priezvisko]],Data!$E$62:$G$155,3)</f>
        <v>Hrúziková, Linda</v>
      </c>
      <c r="P105" s="10"/>
      <c r="X105"/>
    </row>
    <row r="106" spans="2:24" ht="18" x14ac:dyDescent="0.25">
      <c r="B106" s="29">
        <v>45991</v>
      </c>
      <c r="C106" s="91" t="s">
        <v>227</v>
      </c>
      <c r="D106" s="17" t="s">
        <v>243</v>
      </c>
      <c r="E106" s="10" t="s">
        <v>16</v>
      </c>
      <c r="F106" s="19">
        <f>VLOOKUP(E106,Data!$I$21:$J$30,2,FALSE)</f>
        <v>2</v>
      </c>
      <c r="G106" s="14">
        <v>4</v>
      </c>
      <c r="H106" s="14">
        <v>4</v>
      </c>
      <c r="I106" s="19"/>
      <c r="J106" s="88">
        <f>VLOOKUP(Workouts[[#This Row],[Meno Priezvisko]],Data!$E$62:$I$155,5)</f>
        <v>1</v>
      </c>
      <c r="K106" s="92">
        <f>VLOOKUP(Workouts[[#This Row],[Tréner]],Data!$N$32:$O$46,2)</f>
        <v>1.5</v>
      </c>
      <c r="L106" s="90">
        <f>(Workouts[[#This Row],[Body za Umiestnenie]]+Workouts[[#This Row],[Body Účasť]])*Workouts[[#This Row],[koef. hráča]]</f>
        <v>2</v>
      </c>
      <c r="M106" s="52" t="str">
        <f>VLOOKUP(Workouts[[#This Row],[Meno Priezvisko]],Data!$E$62:$G$155,2)</f>
        <v>ŠK Pionierska</v>
      </c>
      <c r="N106" s="85">
        <f>Workouts[[#This Row],[Body spolu]]*Workouts[[#This Row],[koef. Trénera]]</f>
        <v>3</v>
      </c>
      <c r="O106" s="52" t="str">
        <f>VLOOKUP(Workouts[[#This Row],[Meno Priezvisko]],Data!$E$62:$G$155,3)</f>
        <v>Hrúziková, Linda</v>
      </c>
      <c r="P106" s="10"/>
    </row>
    <row r="107" spans="2:24" ht="18" x14ac:dyDescent="0.25">
      <c r="B107" s="29">
        <v>45991</v>
      </c>
      <c r="C107" s="91" t="s">
        <v>227</v>
      </c>
      <c r="D107" s="17" t="s">
        <v>55</v>
      </c>
      <c r="E107" s="10" t="s">
        <v>16</v>
      </c>
      <c r="F107" s="19">
        <f>VLOOKUP(E107,Data!$I$21:$J$30,2,FALSE)</f>
        <v>2</v>
      </c>
      <c r="G107" s="14">
        <v>1</v>
      </c>
      <c r="H107" s="14">
        <v>5</v>
      </c>
      <c r="I107" s="19">
        <f t="shared" si="5"/>
        <v>4</v>
      </c>
      <c r="J107" s="88">
        <f>VLOOKUP(Workouts[[#This Row],[Meno Priezvisko]],Data!$E$62:$I$155,5)</f>
        <v>1.05</v>
      </c>
      <c r="K107" s="92">
        <f>VLOOKUP(Workouts[[#This Row],[Tréner]],Data!$N$32:$O$46,2)</f>
        <v>1.5</v>
      </c>
      <c r="L107" s="90">
        <f>(Workouts[[#This Row],[Body za Umiestnenie]]+Workouts[[#This Row],[Body Účasť]])*Workouts[[#This Row],[koef. hráča]]</f>
        <v>6.3000000000000007</v>
      </c>
      <c r="M107" s="52" t="str">
        <f>VLOOKUP(Workouts[[#This Row],[Meno Priezvisko]],Data!$E$62:$G$155,2)</f>
        <v>BALDI KE</v>
      </c>
      <c r="N107" s="85">
        <f>Workouts[[#This Row],[Body spolu]]*Workouts[[#This Row],[koef. Trénera]]</f>
        <v>9.4500000000000011</v>
      </c>
      <c r="O107" s="52" t="str">
        <f>VLOOKUP(Workouts[[#This Row],[Meno Priezvisko]],Data!$E$62:$G$155,3)</f>
        <v>Koctur, Tomáš</v>
      </c>
      <c r="P107" s="10"/>
    </row>
    <row r="108" spans="2:24" ht="18" x14ac:dyDescent="0.25">
      <c r="B108" s="29">
        <v>45991</v>
      </c>
      <c r="C108" s="91" t="s">
        <v>227</v>
      </c>
      <c r="D108" s="17" t="s">
        <v>159</v>
      </c>
      <c r="E108" s="10" t="s">
        <v>16</v>
      </c>
      <c r="F108" s="19">
        <f>VLOOKUP(E108,Data!$I$21:$J$30,2,FALSE)</f>
        <v>2</v>
      </c>
      <c r="G108" s="14">
        <v>2</v>
      </c>
      <c r="H108" s="14">
        <v>5</v>
      </c>
      <c r="I108" s="19">
        <f t="shared" si="5"/>
        <v>3</v>
      </c>
      <c r="J108" s="88">
        <f>VLOOKUP(Workouts[[#This Row],[Meno Priezvisko]],Data!$E$62:$I$155,5)</f>
        <v>1.05</v>
      </c>
      <c r="K108" s="92">
        <f>VLOOKUP(Workouts[[#This Row],[Tréner]],Data!$N$32:$O$46,2)</f>
        <v>1</v>
      </c>
      <c r="L108" s="90">
        <f>(Workouts[[#This Row],[Body za Umiestnenie]]+Workouts[[#This Row],[Body Účasť]])*Workouts[[#This Row],[koef. hráča]]</f>
        <v>5.25</v>
      </c>
      <c r="M108" s="52" t="str">
        <f>VLOOKUP(Workouts[[#This Row],[Meno Priezvisko]],Data!$E$62:$G$155,2)</f>
        <v>POHODA Trnava</v>
      </c>
      <c r="N108" s="85">
        <f>Workouts[[#This Row],[Body spolu]]*Workouts[[#This Row],[koef. Trénera]]</f>
        <v>5.25</v>
      </c>
      <c r="O108" s="52" t="str">
        <f>VLOOKUP(Workouts[[#This Row],[Meno Priezvisko]],Data!$E$62:$G$155,3)</f>
        <v>Varga, Patrik</v>
      </c>
      <c r="P108" s="10"/>
    </row>
    <row r="109" spans="2:24" ht="18" x14ac:dyDescent="0.25">
      <c r="B109" s="29">
        <v>45991</v>
      </c>
      <c r="C109" s="91" t="s">
        <v>227</v>
      </c>
      <c r="D109" s="17" t="s">
        <v>44</v>
      </c>
      <c r="E109" s="10" t="s">
        <v>16</v>
      </c>
      <c r="F109" s="19">
        <f>VLOOKUP(E109,Data!$I$21:$J$30,2,FALSE)</f>
        <v>2</v>
      </c>
      <c r="G109" s="14">
        <v>3</v>
      </c>
      <c r="H109" s="14">
        <v>5</v>
      </c>
      <c r="I109" s="19">
        <f t="shared" si="5"/>
        <v>2</v>
      </c>
      <c r="J109" s="88">
        <f>VLOOKUP(Workouts[[#This Row],[Meno Priezvisko]],Data!$E$62:$I$155,5)</f>
        <v>1.05</v>
      </c>
      <c r="K109" s="92">
        <f>VLOOKUP(Workouts[[#This Row],[Tréner]],Data!$N$32:$O$46,2)</f>
        <v>1.5</v>
      </c>
      <c r="L109" s="90">
        <f>(Workouts[[#This Row],[Body za Umiestnenie]]+Workouts[[#This Row],[Body Účasť]])*Workouts[[#This Row],[koef. hráča]]</f>
        <v>4.2</v>
      </c>
      <c r="M109" s="52" t="str">
        <f>VLOOKUP(Workouts[[#This Row],[Meno Priezvisko]],Data!$E$62:$G$155,2)</f>
        <v>Bez KLUBU</v>
      </c>
      <c r="N109" s="85">
        <f>Workouts[[#This Row],[Body spolu]]*Workouts[[#This Row],[koef. Trénera]]</f>
        <v>6.3000000000000007</v>
      </c>
      <c r="O109" s="52" t="str">
        <f>VLOOKUP(Workouts[[#This Row],[Meno Priezvisko]],Data!$E$62:$G$155,3)</f>
        <v>Kohlerová, Klára</v>
      </c>
      <c r="P109" s="10"/>
    </row>
    <row r="110" spans="2:24" ht="18" x14ac:dyDescent="0.25">
      <c r="B110" s="29">
        <v>45991</v>
      </c>
      <c r="C110" s="91" t="s">
        <v>227</v>
      </c>
      <c r="D110" s="17" t="s">
        <v>39</v>
      </c>
      <c r="E110" s="10" t="s">
        <v>16</v>
      </c>
      <c r="F110" s="19">
        <f>VLOOKUP(E110,Data!$I$21:$J$30,2,FALSE)</f>
        <v>2</v>
      </c>
      <c r="G110" s="14">
        <v>4</v>
      </c>
      <c r="H110" s="14">
        <v>5</v>
      </c>
      <c r="I110" s="19">
        <f t="shared" si="5"/>
        <v>1</v>
      </c>
      <c r="J110" s="88">
        <f>VLOOKUP(Workouts[[#This Row],[Meno Priezvisko]],Data!$E$62:$I$155,5)</f>
        <v>1.05</v>
      </c>
      <c r="K110" s="92">
        <f>VLOOKUP(Workouts[[#This Row],[Tréner]],Data!$N$32:$O$46,2)</f>
        <v>1</v>
      </c>
      <c r="L110" s="90">
        <f>(Workouts[[#This Row],[Body za Umiestnenie]]+Workouts[[#This Row],[Body Účasť]])*Workouts[[#This Row],[koef. hráča]]</f>
        <v>3.1500000000000004</v>
      </c>
      <c r="M110" s="52" t="str">
        <f>VLOOKUP(Workouts[[#This Row],[Meno Priezvisko]],Data!$E$62:$G$155,2)</f>
        <v>POHODA Trnava</v>
      </c>
      <c r="N110" s="85">
        <f>Workouts[[#This Row],[Body spolu]]*Workouts[[#This Row],[koef. Trénera]]</f>
        <v>3.1500000000000004</v>
      </c>
      <c r="O110" s="52" t="str">
        <f>VLOOKUP(Workouts[[#This Row],[Meno Priezvisko]],Data!$E$62:$G$155,3)</f>
        <v>Varga, Patrik</v>
      </c>
      <c r="P110" s="10"/>
    </row>
    <row r="111" spans="2:24" ht="18" x14ac:dyDescent="0.25">
      <c r="B111" s="29">
        <v>45991</v>
      </c>
      <c r="C111" s="91" t="s">
        <v>227</v>
      </c>
      <c r="D111" s="17" t="s">
        <v>244</v>
      </c>
      <c r="E111" s="10" t="s">
        <v>16</v>
      </c>
      <c r="F111" s="19">
        <f>VLOOKUP(E111,Data!$I$21:$J$30,2,FALSE)</f>
        <v>2</v>
      </c>
      <c r="G111" s="14">
        <v>5</v>
      </c>
      <c r="H111" s="14">
        <v>5</v>
      </c>
      <c r="I111" s="19"/>
      <c r="J111" s="88">
        <f>VLOOKUP(Workouts[[#This Row],[Meno Priezvisko]],Data!$E$62:$I$155,5)</f>
        <v>1</v>
      </c>
      <c r="K111" s="92">
        <f>VLOOKUP(Workouts[[#This Row],[Tréner]],Data!$N$32:$O$46,2)</f>
        <v>1.5</v>
      </c>
      <c r="L111" s="90">
        <f>(Workouts[[#This Row],[Body za Umiestnenie]]+Workouts[[#This Row],[Body Účasť]])*Workouts[[#This Row],[koef. hráča]]</f>
        <v>2</v>
      </c>
      <c r="M111" s="52" t="str">
        <f>VLOOKUP(Workouts[[#This Row],[Meno Priezvisko]],Data!$E$62:$G$155,2)</f>
        <v>IMET SK BA</v>
      </c>
      <c r="N111" s="85">
        <f>Workouts[[#This Row],[Body spolu]]*Workouts[[#This Row],[koef. Trénera]]</f>
        <v>3</v>
      </c>
      <c r="O111" s="52" t="str">
        <f>VLOOKUP(Workouts[[#This Row],[Meno Priezvisko]],Data!$E$62:$G$155,3)</f>
        <v>Tóth, Tomáš</v>
      </c>
      <c r="P111" s="10"/>
    </row>
    <row r="112" spans="2:24" ht="18" x14ac:dyDescent="0.25">
      <c r="B112" s="29">
        <v>45991</v>
      </c>
      <c r="C112" s="91" t="s">
        <v>227</v>
      </c>
      <c r="D112" s="17" t="s">
        <v>68</v>
      </c>
      <c r="E112" s="10" t="s">
        <v>16</v>
      </c>
      <c r="F112" s="19">
        <f>VLOOKUP(E112,Data!$I$21:$J$30,2,FALSE)</f>
        <v>2</v>
      </c>
      <c r="G112" s="14">
        <v>1</v>
      </c>
      <c r="H112" s="14">
        <v>4</v>
      </c>
      <c r="I112" s="19">
        <f t="shared" si="5"/>
        <v>3</v>
      </c>
      <c r="J112" s="88">
        <f>VLOOKUP(Workouts[[#This Row],[Meno Priezvisko]],Data!$E$62:$I$155,5)</f>
        <v>1.05</v>
      </c>
      <c r="K112" s="92">
        <f>VLOOKUP(Workouts[[#This Row],[Tréner]],Data!$N$32:$O$46,2)</f>
        <v>1.5</v>
      </c>
      <c r="L112" s="90">
        <f>(Workouts[[#This Row],[Body za Umiestnenie]]+Workouts[[#This Row],[Body Účasť]])*Workouts[[#This Row],[koef. hráča]]</f>
        <v>5.25</v>
      </c>
      <c r="M112" s="52" t="str">
        <f>VLOOKUP(Workouts[[#This Row],[Meno Priezvisko]],Data!$E$62:$G$155,2)</f>
        <v>ŠK Pionierska</v>
      </c>
      <c r="N112" s="85">
        <f>Workouts[[#This Row],[Body spolu]]*Workouts[[#This Row],[koef. Trénera]]</f>
        <v>7.875</v>
      </c>
      <c r="O112" s="52" t="str">
        <f>VLOOKUP(Workouts[[#This Row],[Meno Priezvisko]],Data!$E$62:$G$155,3)</f>
        <v>Kohlerová, Klára</v>
      </c>
      <c r="P112" s="10"/>
    </row>
    <row r="113" spans="2:16" ht="18" x14ac:dyDescent="0.25">
      <c r="B113" s="29">
        <v>45991</v>
      </c>
      <c r="C113" s="91" t="s">
        <v>227</v>
      </c>
      <c r="D113" s="17" t="s">
        <v>58</v>
      </c>
      <c r="E113" s="10" t="s">
        <v>16</v>
      </c>
      <c r="F113" s="19">
        <f>VLOOKUP(E113,Data!$I$21:$J$30,2,FALSE)</f>
        <v>2</v>
      </c>
      <c r="G113" s="14">
        <v>2</v>
      </c>
      <c r="H113" s="14">
        <v>4</v>
      </c>
      <c r="I113" s="19">
        <f t="shared" si="5"/>
        <v>2</v>
      </c>
      <c r="J113" s="88">
        <f>VLOOKUP(Workouts[[#This Row],[Meno Priezvisko]],Data!$E$62:$I$155,5)</f>
        <v>1.1000000000000001</v>
      </c>
      <c r="K113" s="92">
        <f>VLOOKUP(Workouts[[#This Row],[Tréner]],Data!$N$32:$O$46,2)</f>
        <v>1.5</v>
      </c>
      <c r="L113" s="90">
        <f>(Workouts[[#This Row],[Body za Umiestnenie]]+Workouts[[#This Row],[Body Účasť]])*Workouts[[#This Row],[koef. hráča]]</f>
        <v>4.4000000000000004</v>
      </c>
      <c r="M113" s="52" t="str">
        <f>VLOOKUP(Workouts[[#This Row],[Meno Priezvisko]],Data!$E$62:$G$155,2)</f>
        <v>ŠK Pionierska</v>
      </c>
      <c r="N113" s="85">
        <f>Workouts[[#This Row],[Body spolu]]*Workouts[[#This Row],[koef. Trénera]]</f>
        <v>6.6000000000000005</v>
      </c>
      <c r="O113" s="52" t="str">
        <f>VLOOKUP(Workouts[[#This Row],[Meno Priezvisko]],Data!$E$62:$G$155,3)</f>
        <v>Kohlerová, Klára</v>
      </c>
      <c r="P113" s="10"/>
    </row>
    <row r="114" spans="2:16" ht="18" x14ac:dyDescent="0.25">
      <c r="B114" s="29">
        <v>45991</v>
      </c>
      <c r="C114" s="91" t="s">
        <v>227</v>
      </c>
      <c r="D114" s="17" t="s">
        <v>160</v>
      </c>
      <c r="E114" s="10" t="s">
        <v>16</v>
      </c>
      <c r="F114" s="19">
        <f>VLOOKUP(E114,Data!$I$21:$J$30,2,FALSE)</f>
        <v>2</v>
      </c>
      <c r="G114" s="14">
        <v>3</v>
      </c>
      <c r="H114" s="14">
        <v>4</v>
      </c>
      <c r="I114" s="19">
        <f t="shared" si="5"/>
        <v>1</v>
      </c>
      <c r="J114" s="88">
        <f>VLOOKUP(Workouts[[#This Row],[Meno Priezvisko]],Data!$E$62:$I$155,5)</f>
        <v>1</v>
      </c>
      <c r="K114" s="92">
        <f>VLOOKUP(Workouts[[#This Row],[Tréner]],Data!$N$32:$O$46,2)</f>
        <v>1.5</v>
      </c>
      <c r="L114" s="90">
        <f>(Workouts[[#This Row],[Body za Umiestnenie]]+Workouts[[#This Row],[Body Účasť]])*Workouts[[#This Row],[koef. hráča]]</f>
        <v>3</v>
      </c>
      <c r="M114" s="52" t="str">
        <f>VLOOKUP(Workouts[[#This Row],[Meno Priezvisko]],Data!$E$62:$G$155,2)</f>
        <v>IMET SK BA</v>
      </c>
      <c r="N114" s="85">
        <f>Workouts[[#This Row],[Body spolu]]*Workouts[[#This Row],[koef. Trénera]]</f>
        <v>4.5</v>
      </c>
      <c r="O114" s="52" t="str">
        <f>VLOOKUP(Workouts[[#This Row],[Meno Priezvisko]],Data!$E$62:$G$155,3)</f>
        <v>CHÝBA</v>
      </c>
      <c r="P114" s="10"/>
    </row>
    <row r="115" spans="2:16" ht="18" x14ac:dyDescent="0.25">
      <c r="B115" s="29">
        <v>45991</v>
      </c>
      <c r="C115" s="91" t="s">
        <v>227</v>
      </c>
      <c r="D115" s="17" t="s">
        <v>67</v>
      </c>
      <c r="E115" s="10" t="s">
        <v>16</v>
      </c>
      <c r="F115" s="19">
        <f>VLOOKUP(E115,Data!$I$21:$J$30,2,FALSE)</f>
        <v>2</v>
      </c>
      <c r="G115" s="14">
        <v>4</v>
      </c>
      <c r="H115" s="14">
        <v>4</v>
      </c>
      <c r="I115" s="19"/>
      <c r="J115" s="88">
        <f>VLOOKUP(Workouts[[#This Row],[Meno Priezvisko]],Data!$E$62:$I$155,5)</f>
        <v>1.05</v>
      </c>
      <c r="K115" s="92">
        <f>VLOOKUP(Workouts[[#This Row],[Tréner]],Data!$N$32:$O$46,2)</f>
        <v>1.5</v>
      </c>
      <c r="L115" s="90">
        <f>(Workouts[[#This Row],[Body za Umiestnenie]]+Workouts[[#This Row],[Body Účasť]])*Workouts[[#This Row],[koef. hráča]]</f>
        <v>2.1</v>
      </c>
      <c r="M115" s="52" t="str">
        <f>VLOOKUP(Workouts[[#This Row],[Meno Priezvisko]],Data!$E$62:$G$155,2)</f>
        <v>IMET SK BA</v>
      </c>
      <c r="N115" s="85">
        <f>Workouts[[#This Row],[Body spolu]]*Workouts[[#This Row],[koef. Trénera]]</f>
        <v>3.1500000000000004</v>
      </c>
      <c r="O115" s="52" t="str">
        <f>VLOOKUP(Workouts[[#This Row],[Meno Priezvisko]],Data!$E$62:$G$155,3)</f>
        <v>Tóth, Tomáš</v>
      </c>
      <c r="P115" s="10"/>
    </row>
    <row r="116" spans="2:16" ht="18" x14ac:dyDescent="0.25">
      <c r="B116" s="29">
        <v>45991</v>
      </c>
      <c r="C116" s="91" t="s">
        <v>227</v>
      </c>
      <c r="D116" s="17" t="s">
        <v>84</v>
      </c>
      <c r="E116" s="10" t="s">
        <v>16</v>
      </c>
      <c r="F116" s="19">
        <f>VLOOKUP(E116,Data!$I$21:$J$30,2,FALSE)</f>
        <v>2</v>
      </c>
      <c r="G116" s="14">
        <v>1</v>
      </c>
      <c r="H116" s="14">
        <v>7</v>
      </c>
      <c r="I116" s="19">
        <f t="shared" si="5"/>
        <v>6</v>
      </c>
      <c r="J116" s="88">
        <f>VLOOKUP(Workouts[[#This Row],[Meno Priezvisko]],Data!$E$62:$I$155,5)</f>
        <v>1.05</v>
      </c>
      <c r="K116" s="92">
        <f>VLOOKUP(Workouts[[#This Row],[Tréner]],Data!$N$32:$O$46,2)</f>
        <v>1.5</v>
      </c>
      <c r="L116" s="90">
        <f>(Workouts[[#This Row],[Body za Umiestnenie]]+Workouts[[#This Row],[Body Účasť]])*Workouts[[#This Row],[koef. hráča]]</f>
        <v>8.4</v>
      </c>
      <c r="M116" s="52" t="str">
        <f>VLOOKUP(Workouts[[#This Row],[Meno Priezvisko]],Data!$E$62:$G$155,2)</f>
        <v>BALDI KE</v>
      </c>
      <c r="N116" s="85">
        <f>Workouts[[#This Row],[Body spolu]]*Workouts[[#This Row],[koef. Trénera]]</f>
        <v>12.600000000000001</v>
      </c>
      <c r="O116" s="52" t="str">
        <f>VLOOKUP(Workouts[[#This Row],[Meno Priezvisko]],Data!$E$62:$G$155,3)</f>
        <v>Kuchárik, Tomáš</v>
      </c>
      <c r="P116" s="10"/>
    </row>
    <row r="117" spans="2:16" ht="18" x14ac:dyDescent="0.25">
      <c r="B117" s="29">
        <v>45991</v>
      </c>
      <c r="C117" s="91" t="s">
        <v>227</v>
      </c>
      <c r="D117" s="17" t="s">
        <v>81</v>
      </c>
      <c r="E117" s="10" t="s">
        <v>16</v>
      </c>
      <c r="F117" s="19">
        <f>VLOOKUP(E117,Data!$I$21:$J$30,2,FALSE)</f>
        <v>2</v>
      </c>
      <c r="G117" s="14">
        <v>2</v>
      </c>
      <c r="H117" s="14">
        <v>7</v>
      </c>
      <c r="I117" s="19">
        <f t="shared" si="5"/>
        <v>5</v>
      </c>
      <c r="J117" s="88">
        <f>VLOOKUP(Workouts[[#This Row],[Meno Priezvisko]],Data!$E$62:$I$155,5)</f>
        <v>1.05</v>
      </c>
      <c r="K117" s="92">
        <f>VLOOKUP(Workouts[[#This Row],[Tréner]],Data!$N$32:$O$46,2)</f>
        <v>1.5</v>
      </c>
      <c r="L117" s="90">
        <f>(Workouts[[#This Row],[Body za Umiestnenie]]+Workouts[[#This Row],[Body Účasť]])*Workouts[[#This Row],[koef. hráča]]</f>
        <v>7.3500000000000005</v>
      </c>
      <c r="M117" s="52" t="str">
        <f>VLOOKUP(Workouts[[#This Row],[Meno Priezvisko]],Data!$E$62:$G$155,2)</f>
        <v>BALDI KE</v>
      </c>
      <c r="N117" s="85">
        <f>Workouts[[#This Row],[Body spolu]]*Workouts[[#This Row],[koef. Trénera]]</f>
        <v>11.025</v>
      </c>
      <c r="O117" s="52" t="str">
        <f>VLOOKUP(Workouts[[#This Row],[Meno Priezvisko]],Data!$E$62:$G$155,3)</f>
        <v>Kuchárik, Tomáš</v>
      </c>
      <c r="P117" s="10"/>
    </row>
    <row r="118" spans="2:16" ht="18" x14ac:dyDescent="0.25">
      <c r="B118" s="29">
        <v>45991</v>
      </c>
      <c r="C118" s="91" t="s">
        <v>227</v>
      </c>
      <c r="D118" s="17" t="s">
        <v>157</v>
      </c>
      <c r="E118" s="10" t="s">
        <v>16</v>
      </c>
      <c r="F118" s="19">
        <f>VLOOKUP(E118,Data!$I$21:$J$30,2,FALSE)</f>
        <v>2</v>
      </c>
      <c r="G118" s="14">
        <v>3</v>
      </c>
      <c r="H118" s="14">
        <v>7</v>
      </c>
      <c r="I118" s="19">
        <f t="shared" si="5"/>
        <v>4</v>
      </c>
      <c r="J118" s="88">
        <f>VLOOKUP(Workouts[[#This Row],[Meno Priezvisko]],Data!$E$62:$I$155,5)</f>
        <v>1</v>
      </c>
      <c r="K118" s="92">
        <f>VLOOKUP(Workouts[[#This Row],[Tréner]],Data!$N$32:$O$46,2)</f>
        <v>1.5</v>
      </c>
      <c r="L118" s="90">
        <f>(Workouts[[#This Row],[Body za Umiestnenie]]+Workouts[[#This Row],[Body Účasť]])*Workouts[[#This Row],[koef. hráča]]</f>
        <v>6</v>
      </c>
      <c r="M118" s="52" t="str">
        <f>VLOOKUP(Workouts[[#This Row],[Meno Priezvisko]],Data!$E$62:$G$155,2)</f>
        <v>IMET SK BA</v>
      </c>
      <c r="N118" s="85">
        <f>Workouts[[#This Row],[Body spolu]]*Workouts[[#This Row],[koef. Trénera]]</f>
        <v>9</v>
      </c>
      <c r="O118" s="52" t="str">
        <f>VLOOKUP(Workouts[[#This Row],[Meno Priezvisko]],Data!$E$62:$G$155,3)</f>
        <v>CHÝBA</v>
      </c>
      <c r="P118" s="10"/>
    </row>
    <row r="119" spans="2:16" ht="18" x14ac:dyDescent="0.25">
      <c r="B119" s="29">
        <v>45991</v>
      </c>
      <c r="C119" s="91" t="s">
        <v>227</v>
      </c>
      <c r="D119" s="17" t="s">
        <v>68</v>
      </c>
      <c r="E119" s="10" t="s">
        <v>16</v>
      </c>
      <c r="F119" s="19">
        <f>VLOOKUP(E119,Data!$I$21:$J$30,2,FALSE)</f>
        <v>2</v>
      </c>
      <c r="G119" s="14">
        <v>4</v>
      </c>
      <c r="H119" s="14">
        <v>7</v>
      </c>
      <c r="I119" s="19">
        <f t="shared" si="5"/>
        <v>3</v>
      </c>
      <c r="J119" s="88">
        <f>VLOOKUP(Workouts[[#This Row],[Meno Priezvisko]],Data!$E$62:$I$155,5)</f>
        <v>1.05</v>
      </c>
      <c r="K119" s="92">
        <f>VLOOKUP(Workouts[[#This Row],[Tréner]],Data!$N$32:$O$46,2)</f>
        <v>1.5</v>
      </c>
      <c r="L119" s="90">
        <f>(Workouts[[#This Row],[Body za Umiestnenie]]+Workouts[[#This Row],[Body Účasť]])*Workouts[[#This Row],[koef. hráča]]</f>
        <v>5.25</v>
      </c>
      <c r="M119" s="52" t="str">
        <f>VLOOKUP(Workouts[[#This Row],[Meno Priezvisko]],Data!$E$62:$G$155,2)</f>
        <v>ŠK Pionierska</v>
      </c>
      <c r="N119" s="85">
        <f>Workouts[[#This Row],[Body spolu]]*Workouts[[#This Row],[koef. Trénera]]</f>
        <v>7.875</v>
      </c>
      <c r="O119" s="52" t="str">
        <f>VLOOKUP(Workouts[[#This Row],[Meno Priezvisko]],Data!$E$62:$G$155,3)</f>
        <v>Kohlerová, Klára</v>
      </c>
      <c r="P119" s="10"/>
    </row>
    <row r="120" spans="2:16" ht="18" x14ac:dyDescent="0.25">
      <c r="B120" s="29">
        <v>45991</v>
      </c>
      <c r="C120" s="91" t="s">
        <v>227</v>
      </c>
      <c r="D120" s="17" t="s">
        <v>58</v>
      </c>
      <c r="E120" s="10" t="s">
        <v>16</v>
      </c>
      <c r="F120" s="19">
        <f>VLOOKUP(E120,Data!$I$21:$J$30,2,FALSE)</f>
        <v>2</v>
      </c>
      <c r="G120" s="14">
        <v>5</v>
      </c>
      <c r="H120" s="14">
        <v>7</v>
      </c>
      <c r="I120" s="19">
        <f t="shared" si="5"/>
        <v>2</v>
      </c>
      <c r="J120" s="88">
        <f>VLOOKUP(Workouts[[#This Row],[Meno Priezvisko]],Data!$E$62:$I$155,5)</f>
        <v>1.1000000000000001</v>
      </c>
      <c r="K120" s="92">
        <f>VLOOKUP(Workouts[[#This Row],[Tréner]],Data!$N$32:$O$46,2)</f>
        <v>1.5</v>
      </c>
      <c r="L120" s="90">
        <f>(Workouts[[#This Row],[Body za Umiestnenie]]+Workouts[[#This Row],[Body Účasť]])*Workouts[[#This Row],[koef. hráča]]</f>
        <v>4.4000000000000004</v>
      </c>
      <c r="M120" s="52" t="str">
        <f>VLOOKUP(Workouts[[#This Row],[Meno Priezvisko]],Data!$E$62:$G$155,2)</f>
        <v>ŠK Pionierska</v>
      </c>
      <c r="N120" s="85">
        <f>Workouts[[#This Row],[Body spolu]]*Workouts[[#This Row],[koef. Trénera]]</f>
        <v>6.6000000000000005</v>
      </c>
      <c r="O120" s="52" t="str">
        <f>VLOOKUP(Workouts[[#This Row],[Meno Priezvisko]],Data!$E$62:$G$155,3)</f>
        <v>Kohlerová, Klára</v>
      </c>
      <c r="P120" s="10"/>
    </row>
    <row r="121" spans="2:16" ht="18" x14ac:dyDescent="0.25">
      <c r="B121" s="29">
        <v>45991</v>
      </c>
      <c r="C121" s="91" t="s">
        <v>227</v>
      </c>
      <c r="D121" s="17" t="s">
        <v>245</v>
      </c>
      <c r="E121" s="10" t="s">
        <v>16</v>
      </c>
      <c r="F121" s="19">
        <f>VLOOKUP(E121,Data!$I$21:$J$30,2,FALSE)</f>
        <v>2</v>
      </c>
      <c r="G121" s="14">
        <v>6</v>
      </c>
      <c r="H121" s="14">
        <v>7</v>
      </c>
      <c r="I121" s="19">
        <f t="shared" si="5"/>
        <v>1</v>
      </c>
      <c r="J121" s="88">
        <f>VLOOKUP(Workouts[[#This Row],[Meno Priezvisko]],Data!$E$62:$I$155,5)</f>
        <v>1</v>
      </c>
      <c r="K121" s="92">
        <f>VLOOKUP(Workouts[[#This Row],[Tréner]],Data!$N$32:$O$46,2)</f>
        <v>1.5</v>
      </c>
      <c r="L121" s="90">
        <f>(Workouts[[#This Row],[Body za Umiestnenie]]+Workouts[[#This Row],[Body Účasť]])*Workouts[[#This Row],[koef. hráča]]</f>
        <v>3</v>
      </c>
      <c r="M121" s="52" t="str">
        <f>VLOOKUP(Workouts[[#This Row],[Meno Priezvisko]],Data!$E$62:$G$155,2)</f>
        <v>IMET SK BA</v>
      </c>
      <c r="N121" s="85">
        <f>Workouts[[#This Row],[Body spolu]]*Workouts[[#This Row],[koef. Trénera]]</f>
        <v>4.5</v>
      </c>
      <c r="O121" s="52" t="str">
        <f>VLOOKUP(Workouts[[#This Row],[Meno Priezvisko]],Data!$E$62:$G$155,3)</f>
        <v>Tóth, Tomáš</v>
      </c>
      <c r="P121" s="10"/>
    </row>
    <row r="122" spans="2:16" ht="18" x14ac:dyDescent="0.25">
      <c r="B122" s="29">
        <v>45991</v>
      </c>
      <c r="C122" s="91" t="s">
        <v>227</v>
      </c>
      <c r="D122" s="17" t="s">
        <v>112</v>
      </c>
      <c r="E122" s="10" t="s">
        <v>16</v>
      </c>
      <c r="F122" s="19">
        <f>VLOOKUP(E122,Data!$I$21:$J$30,2,FALSE)</f>
        <v>2</v>
      </c>
      <c r="G122" s="14">
        <v>7</v>
      </c>
      <c r="H122" s="14">
        <v>7</v>
      </c>
      <c r="I122" s="19"/>
      <c r="J122" s="88">
        <f>VLOOKUP(Workouts[[#This Row],[Meno Priezvisko]],Data!$E$62:$I$155,5)</f>
        <v>1.05</v>
      </c>
      <c r="K122" s="92">
        <f>VLOOKUP(Workouts[[#This Row],[Tréner]],Data!$N$32:$O$46,2)</f>
        <v>1</v>
      </c>
      <c r="L122" s="90">
        <f>(Workouts[[#This Row],[Body za Umiestnenie]]+Workouts[[#This Row],[Body Účasť]])*Workouts[[#This Row],[koef. hráča]]</f>
        <v>2.1</v>
      </c>
      <c r="M122" s="52" t="str">
        <f>VLOOKUP(Workouts[[#This Row],[Meno Priezvisko]],Data!$E$62:$G$155,2)</f>
        <v>ŠK Pionierska</v>
      </c>
      <c r="N122" s="85">
        <f>Workouts[[#This Row],[Body spolu]]*Workouts[[#This Row],[koef. Trénera]]</f>
        <v>2.1</v>
      </c>
      <c r="O122" s="52" t="str">
        <f>VLOOKUP(Workouts[[#This Row],[Meno Priezvisko]],Data!$E$62:$G$155,3)</f>
        <v>Tužinčin, Lukáš</v>
      </c>
      <c r="P122" s="10"/>
    </row>
    <row r="123" spans="2:16" ht="18" x14ac:dyDescent="0.25">
      <c r="B123" s="29">
        <v>45991</v>
      </c>
      <c r="C123" s="91" t="s">
        <v>227</v>
      </c>
      <c r="D123" s="17" t="s">
        <v>230</v>
      </c>
      <c r="E123" s="10" t="s">
        <v>16</v>
      </c>
      <c r="F123" s="19">
        <f>VLOOKUP(E123,Data!$I$21:$J$30,2,FALSE)</f>
        <v>2</v>
      </c>
      <c r="G123" s="14">
        <v>1</v>
      </c>
      <c r="H123" s="14">
        <v>5</v>
      </c>
      <c r="I123" s="19">
        <f t="shared" si="5"/>
        <v>4</v>
      </c>
      <c r="J123" s="88">
        <f>VLOOKUP(Workouts[[#This Row],[Meno Priezvisko]],Data!$E$62:$I$155,5)</f>
        <v>1.2</v>
      </c>
      <c r="K123" s="92">
        <f>VLOOKUP(Workouts[[#This Row],[Tréner]],Data!$N$32:$O$46,2)</f>
        <v>1</v>
      </c>
      <c r="L123" s="90">
        <f>(Workouts[[#This Row],[Body za Umiestnenie]]+Workouts[[#This Row],[Body Účasť]])*Workouts[[#This Row],[koef. hráča]]</f>
        <v>7.1999999999999993</v>
      </c>
      <c r="M123" s="52" t="str">
        <f>VLOOKUP(Workouts[[#This Row],[Meno Priezvisko]],Data!$E$62:$G$155,2)</f>
        <v>POHODA Trnava</v>
      </c>
      <c r="N123" s="85">
        <f>Workouts[[#This Row],[Body spolu]]*Workouts[[#This Row],[koef. Trénera]]</f>
        <v>7.1999999999999993</v>
      </c>
      <c r="O123" s="52" t="str">
        <f>VLOOKUP(Workouts[[#This Row],[Meno Priezvisko]],Data!$E$62:$G$155,3)</f>
        <v>Varga, Patrik</v>
      </c>
      <c r="P123" s="10"/>
    </row>
    <row r="124" spans="2:16" ht="18" x14ac:dyDescent="0.25">
      <c r="B124" s="29">
        <v>45991</v>
      </c>
      <c r="C124" s="91" t="s">
        <v>227</v>
      </c>
      <c r="D124" s="17" t="s">
        <v>228</v>
      </c>
      <c r="E124" s="10" t="s">
        <v>16</v>
      </c>
      <c r="F124" s="19">
        <f>VLOOKUP(E124,Data!$I$21:$J$30,2,FALSE)</f>
        <v>2</v>
      </c>
      <c r="G124" s="14">
        <v>2</v>
      </c>
      <c r="H124" s="14">
        <v>5</v>
      </c>
      <c r="I124" s="19">
        <f t="shared" si="5"/>
        <v>3</v>
      </c>
      <c r="J124" s="88">
        <f>VLOOKUP(Workouts[[#This Row],[Meno Priezvisko]],Data!$E$62:$I$155,5)</f>
        <v>1.2</v>
      </c>
      <c r="K124" s="92">
        <f>VLOOKUP(Workouts[[#This Row],[Tréner]],Data!$N$32:$O$46,2)</f>
        <v>1</v>
      </c>
      <c r="L124" s="90">
        <f>(Workouts[[#This Row],[Body za Umiestnenie]]+Workouts[[#This Row],[Body Účasť]])*Workouts[[#This Row],[koef. hráča]]</f>
        <v>6</v>
      </c>
      <c r="M124" s="52" t="str">
        <f>VLOOKUP(Workouts[[#This Row],[Meno Priezvisko]],Data!$E$62:$G$155,2)</f>
        <v>POHODA Trnava</v>
      </c>
      <c r="N124" s="85">
        <f>Workouts[[#This Row],[Body spolu]]*Workouts[[#This Row],[koef. Trénera]]</f>
        <v>6</v>
      </c>
      <c r="O124" s="52" t="str">
        <f>VLOOKUP(Workouts[[#This Row],[Meno Priezvisko]],Data!$E$62:$G$155,3)</f>
        <v>Varga, Patrik</v>
      </c>
      <c r="P124" s="10"/>
    </row>
    <row r="125" spans="2:16" ht="18" x14ac:dyDescent="0.25">
      <c r="B125" s="29">
        <v>45991</v>
      </c>
      <c r="C125" s="91" t="s">
        <v>227</v>
      </c>
      <c r="D125" s="17" t="s">
        <v>85</v>
      </c>
      <c r="E125" s="10" t="s">
        <v>16</v>
      </c>
      <c r="F125" s="19">
        <f>VLOOKUP(E125,Data!$I$21:$J$30,2,FALSE)</f>
        <v>2</v>
      </c>
      <c r="G125" s="14">
        <v>3</v>
      </c>
      <c r="H125" s="14">
        <v>5</v>
      </c>
      <c r="I125" s="19">
        <f t="shared" si="5"/>
        <v>2</v>
      </c>
      <c r="J125" s="88">
        <f>VLOOKUP(Workouts[[#This Row],[Meno Priezvisko]],Data!$E$62:$I$155,5)</f>
        <v>1.05</v>
      </c>
      <c r="K125" s="92">
        <f>VLOOKUP(Workouts[[#This Row],[Tréner]],Data!$N$32:$O$46,2)</f>
        <v>1.5</v>
      </c>
      <c r="L125" s="90">
        <f>(Workouts[[#This Row],[Body za Umiestnenie]]+Workouts[[#This Row],[Body Účasť]])*Workouts[[#This Row],[koef. hráča]]</f>
        <v>4.2</v>
      </c>
      <c r="M125" s="52" t="str">
        <f>VLOOKUP(Workouts[[#This Row],[Meno Priezvisko]],Data!$E$62:$G$155,2)</f>
        <v>BALDI KE</v>
      </c>
      <c r="N125" s="85">
        <f>Workouts[[#This Row],[Body spolu]]*Workouts[[#This Row],[koef. Trénera]]</f>
        <v>6.3000000000000007</v>
      </c>
      <c r="O125" s="52" t="str">
        <f>VLOOKUP(Workouts[[#This Row],[Meno Priezvisko]],Data!$E$62:$G$155,3)</f>
        <v>Kuchárik, Tomáš</v>
      </c>
      <c r="P125" s="10"/>
    </row>
    <row r="126" spans="2:16" ht="18" x14ac:dyDescent="0.25">
      <c r="B126" s="29">
        <v>45991</v>
      </c>
      <c r="C126" s="91" t="s">
        <v>227</v>
      </c>
      <c r="D126" s="17" t="s">
        <v>246</v>
      </c>
      <c r="E126" s="10" t="s">
        <v>16</v>
      </c>
      <c r="F126" s="19">
        <f>VLOOKUP(E126,Data!$I$21:$J$30,2,FALSE)</f>
        <v>2</v>
      </c>
      <c r="G126" s="14">
        <v>4</v>
      </c>
      <c r="H126" s="14">
        <v>5</v>
      </c>
      <c r="I126" s="19">
        <f t="shared" si="5"/>
        <v>1</v>
      </c>
      <c r="J126" s="88">
        <f>VLOOKUP(Workouts[[#This Row],[Meno Priezvisko]],Data!$E$62:$I$155,5)</f>
        <v>1</v>
      </c>
      <c r="K126" s="92">
        <f>VLOOKUP(Workouts[[#This Row],[Tréner]],Data!$N$32:$O$46,2)</f>
        <v>1.5</v>
      </c>
      <c r="L126" s="90">
        <f>(Workouts[[#This Row],[Body za Umiestnenie]]+Workouts[[#This Row],[Body Účasť]])*Workouts[[#This Row],[koef. hráča]]</f>
        <v>3</v>
      </c>
      <c r="M126" s="52" t="str">
        <f>VLOOKUP(Workouts[[#This Row],[Meno Priezvisko]],Data!$E$62:$G$155,2)</f>
        <v>IMET SK BA</v>
      </c>
      <c r="N126" s="85">
        <f>Workouts[[#This Row],[Body spolu]]*Workouts[[#This Row],[koef. Trénera]]</f>
        <v>4.5</v>
      </c>
      <c r="O126" s="52" t="str">
        <f>VLOOKUP(Workouts[[#This Row],[Meno Priezvisko]],Data!$E$62:$G$155,3)</f>
        <v>Tóth, Tomáš</v>
      </c>
      <c r="P126" s="10"/>
    </row>
    <row r="127" spans="2:16" ht="18" x14ac:dyDescent="0.25">
      <c r="B127" s="29">
        <v>45991</v>
      </c>
      <c r="C127" s="91" t="s">
        <v>227</v>
      </c>
      <c r="D127" s="17" t="s">
        <v>51</v>
      </c>
      <c r="E127" s="10" t="s">
        <v>16</v>
      </c>
      <c r="F127" s="19">
        <f>VLOOKUP(E127,Data!$I$21:$J$30,2,FALSE)</f>
        <v>2</v>
      </c>
      <c r="G127" s="14">
        <v>5</v>
      </c>
      <c r="H127" s="14">
        <v>5</v>
      </c>
      <c r="I127" s="19"/>
      <c r="J127" s="88">
        <f>VLOOKUP(Workouts[[#This Row],[Meno Priezvisko]],Data!$E$62:$I$155,5)</f>
        <v>1.05</v>
      </c>
      <c r="K127" s="92">
        <f>VLOOKUP(Workouts[[#This Row],[Tréner]],Data!$N$32:$O$46,2)</f>
        <v>1.5</v>
      </c>
      <c r="L127" s="90">
        <f>(Workouts[[#This Row],[Body za Umiestnenie]]+Workouts[[#This Row],[Body Účasť]])*Workouts[[#This Row],[koef. hráča]]</f>
        <v>2.1</v>
      </c>
      <c r="M127" s="52" t="str">
        <f>VLOOKUP(Workouts[[#This Row],[Meno Priezvisko]],Data!$E$62:$G$155,2)</f>
        <v>IMET SK BA</v>
      </c>
      <c r="N127" s="85">
        <f>Workouts[[#This Row],[Body spolu]]*Workouts[[#This Row],[koef. Trénera]]</f>
        <v>3.1500000000000004</v>
      </c>
      <c r="O127" s="52" t="str">
        <f>VLOOKUP(Workouts[[#This Row],[Meno Priezvisko]],Data!$E$62:$G$155,3)</f>
        <v>Tóth, Tomáš</v>
      </c>
      <c r="P127" s="10"/>
    </row>
    <row r="128" spans="2:16" ht="18" x14ac:dyDescent="0.25">
      <c r="B128" s="29">
        <v>45997</v>
      </c>
      <c r="C128" s="91" t="s">
        <v>235</v>
      </c>
      <c r="D128" s="17" t="s">
        <v>4</v>
      </c>
      <c r="E128" s="10" t="s">
        <v>18</v>
      </c>
      <c r="F128" s="19">
        <f>VLOOKUP(E128,Data!$I$21:$J$30,2,FALSE)</f>
        <v>2</v>
      </c>
      <c r="G128" s="14">
        <v>1</v>
      </c>
      <c r="H128" s="14"/>
      <c r="I128" s="19">
        <v>5</v>
      </c>
      <c r="J128" s="88">
        <f>VLOOKUP(Workouts[[#This Row],[Meno Priezvisko]],Data!$E$62:$I$155,5)</f>
        <v>1.2</v>
      </c>
      <c r="K128" s="92">
        <f>VLOOKUP(Workouts[[#This Row],[Tréner]],Data!$N$32:$O$46,2)</f>
        <v>2</v>
      </c>
      <c r="L128" s="90">
        <f>(Workouts[[#This Row],[Body za Umiestnenie]]+Workouts[[#This Row],[Body Účasť]])*Workouts[[#This Row],[koef. hráča]]</f>
        <v>8.4</v>
      </c>
      <c r="M128" s="52" t="str">
        <f>VLOOKUP(Workouts[[#This Row],[Meno Priezvisko]],Data!$E$62:$G$155,2)</f>
        <v>ŠK Pionierska</v>
      </c>
      <c r="N128" s="85">
        <f>Workouts[[#This Row],[Body spolu]]*Workouts[[#This Row],[koef. Trénera]]</f>
        <v>16.8</v>
      </c>
      <c r="O128" s="52" t="str">
        <f>VLOOKUP(Workouts[[#This Row],[Meno Priezvisko]],Data!$E$62:$G$155,3)</f>
        <v>Lorinčík, Dušan</v>
      </c>
      <c r="P128" s="10"/>
    </row>
    <row r="129" spans="2:16" ht="18" x14ac:dyDescent="0.25">
      <c r="B129" s="29">
        <v>45997</v>
      </c>
      <c r="C129" s="91" t="s">
        <v>235</v>
      </c>
      <c r="D129" s="17" t="s">
        <v>40</v>
      </c>
      <c r="E129" s="10" t="s">
        <v>18</v>
      </c>
      <c r="F129" s="19">
        <f>VLOOKUP(E129,Data!$I$21:$J$30,2,FALSE)</f>
        <v>2</v>
      </c>
      <c r="G129" s="14">
        <v>5</v>
      </c>
      <c r="H129" s="14"/>
      <c r="I129" s="19">
        <v>1</v>
      </c>
      <c r="J129" s="88">
        <f>VLOOKUP(Workouts[[#This Row],[Meno Priezvisko]],Data!$E$62:$I$155,5)</f>
        <v>1</v>
      </c>
      <c r="K129" s="92">
        <f>VLOOKUP(Workouts[[#This Row],[Tréner]],Data!$N$32:$O$46,2)</f>
        <v>1.5</v>
      </c>
      <c r="L129" s="90">
        <f>(Workouts[[#This Row],[Body za Umiestnenie]]+Workouts[[#This Row],[Body Účasť]])*Workouts[[#This Row],[koef. hráča]]</f>
        <v>3</v>
      </c>
      <c r="M129" s="52" t="str">
        <f>VLOOKUP(Workouts[[#This Row],[Meno Priezvisko]],Data!$E$62:$G$155,2)</f>
        <v>ŠK Pionierska</v>
      </c>
      <c r="N129" s="85">
        <f>Workouts[[#This Row],[Body spolu]]*Workouts[[#This Row],[koef. Trénera]]</f>
        <v>4.5</v>
      </c>
      <c r="O129" s="52" t="str">
        <f>VLOOKUP(Workouts[[#This Row],[Meno Priezvisko]],Data!$E$62:$G$155,3)</f>
        <v>CHÝBA</v>
      </c>
      <c r="P129" s="10"/>
    </row>
    <row r="130" spans="2:16" ht="18" x14ac:dyDescent="0.25">
      <c r="B130" s="29">
        <v>46005</v>
      </c>
      <c r="C130" s="91" t="s">
        <v>227</v>
      </c>
      <c r="D130" s="17" t="s">
        <v>54</v>
      </c>
      <c r="E130" s="10" t="s">
        <v>16</v>
      </c>
      <c r="F130" s="19">
        <f>VLOOKUP(E130,Data!$I$21:$J$30,2,FALSE)</f>
        <v>2</v>
      </c>
      <c r="G130" s="14">
        <v>1</v>
      </c>
      <c r="H130" s="14">
        <v>3</v>
      </c>
      <c r="I130" s="19">
        <f t="shared" ref="I130:I131" si="6">H130-G130</f>
        <v>2</v>
      </c>
      <c r="J130" s="88">
        <f>VLOOKUP(Workouts[[#This Row],[Meno Priezvisko]],Data!$E$62:$I$155,5)</f>
        <v>1.05</v>
      </c>
      <c r="K130" s="92">
        <f>VLOOKUP(Workouts[[#This Row],[Tréner]],Data!$N$32:$O$46,2)</f>
        <v>1.5</v>
      </c>
      <c r="L130" s="90">
        <f>(Workouts[[#This Row],[Body za Umiestnenie]]+Workouts[[#This Row],[Body Účasť]])*Workouts[[#This Row],[koef. hráča]]</f>
        <v>4.2</v>
      </c>
      <c r="M130" s="52" t="str">
        <f>VLOOKUP(Workouts[[#This Row],[Meno Priezvisko]],Data!$E$62:$G$155,2)</f>
        <v>BALDI KE</v>
      </c>
      <c r="N130" s="85">
        <f>Workouts[[#This Row],[Body spolu]]*Workouts[[#This Row],[koef. Trénera]]</f>
        <v>6.3000000000000007</v>
      </c>
      <c r="O130" s="52" t="str">
        <f>VLOOKUP(Workouts[[#This Row],[Meno Priezvisko]],Data!$E$62:$G$155,3)</f>
        <v>Koctur, Tomáš</v>
      </c>
      <c r="P130" s="10"/>
    </row>
    <row r="131" spans="2:16" ht="18" x14ac:dyDescent="0.25">
      <c r="B131" s="29">
        <v>46005</v>
      </c>
      <c r="C131" s="91" t="s">
        <v>227</v>
      </c>
      <c r="D131" s="17" t="s">
        <v>70</v>
      </c>
      <c r="E131" s="10" t="s">
        <v>16</v>
      </c>
      <c r="F131" s="19">
        <f>VLOOKUP(E131,Data!$I$21:$J$30,2,FALSE)</f>
        <v>2</v>
      </c>
      <c r="G131" s="14">
        <v>2</v>
      </c>
      <c r="H131" s="14">
        <v>3</v>
      </c>
      <c r="I131" s="19">
        <f t="shared" si="6"/>
        <v>1</v>
      </c>
      <c r="J131" s="88">
        <f>VLOOKUP(Workouts[[#This Row],[Meno Priezvisko]],Data!$E$62:$I$155,5)</f>
        <v>1.05</v>
      </c>
      <c r="K131" s="92">
        <f>VLOOKUP(Workouts[[#This Row],[Tréner]],Data!$N$32:$O$46,2)</f>
        <v>1</v>
      </c>
      <c r="L131" s="90">
        <f>(Workouts[[#This Row],[Body za Umiestnenie]]+Workouts[[#This Row],[Body Účasť]])*Workouts[[#This Row],[koef. hráča]]</f>
        <v>3.1500000000000004</v>
      </c>
      <c r="M131" s="52" t="str">
        <f>VLOOKUP(Workouts[[#This Row],[Meno Priezvisko]],Data!$E$62:$G$155,2)</f>
        <v>ŠK Pionierska</v>
      </c>
      <c r="N131" s="85">
        <f>Workouts[[#This Row],[Body spolu]]*Workouts[[#This Row],[koef. Trénera]]</f>
        <v>3.1500000000000004</v>
      </c>
      <c r="O131" s="52" t="str">
        <f>VLOOKUP(Workouts[[#This Row],[Meno Priezvisko]],Data!$E$62:$G$155,3)</f>
        <v>Tužinčin, Lukáš</v>
      </c>
      <c r="P131" s="10"/>
    </row>
    <row r="132" spans="2:16" ht="18" x14ac:dyDescent="0.25">
      <c r="B132" s="29">
        <v>46005</v>
      </c>
      <c r="C132" s="91" t="s">
        <v>227</v>
      </c>
      <c r="D132" s="17" t="s">
        <v>71</v>
      </c>
      <c r="E132" s="10" t="s">
        <v>16</v>
      </c>
      <c r="F132" s="19">
        <f>VLOOKUP(E132,Data!$I$21:$J$30,2,FALSE)</f>
        <v>2</v>
      </c>
      <c r="G132" s="14">
        <v>3</v>
      </c>
      <c r="H132" s="14">
        <v>3</v>
      </c>
      <c r="I132" s="19"/>
      <c r="J132" s="88">
        <f>VLOOKUP(Workouts[[#This Row],[Meno Priezvisko]],Data!$E$62:$I$155,5)</f>
        <v>1.05</v>
      </c>
      <c r="K132" s="92">
        <f>VLOOKUP(Workouts[[#This Row],[Tréner]],Data!$N$32:$O$46,2)</f>
        <v>1</v>
      </c>
      <c r="L132" s="90">
        <f>(Workouts[[#This Row],[Body za Umiestnenie]]+Workouts[[#This Row],[Body Účasť]])*Workouts[[#This Row],[koef. hráča]]</f>
        <v>2.1</v>
      </c>
      <c r="M132" s="52" t="str">
        <f>VLOOKUP(Workouts[[#This Row],[Meno Priezvisko]],Data!$E$62:$G$155,2)</f>
        <v>ŠK Pionierska</v>
      </c>
      <c r="N132" s="85">
        <f>Workouts[[#This Row],[Body spolu]]*Workouts[[#This Row],[koef. Trénera]]</f>
        <v>2.1</v>
      </c>
      <c r="O132" s="52" t="str">
        <f>VLOOKUP(Workouts[[#This Row],[Meno Priezvisko]],Data!$E$62:$G$155,3)</f>
        <v>Tužinčin, Lukáš</v>
      </c>
      <c r="P132" s="10"/>
    </row>
    <row r="133" spans="2:16" ht="18" x14ac:dyDescent="0.25">
      <c r="B133" s="29">
        <v>46005</v>
      </c>
      <c r="C133" s="91" t="s">
        <v>227</v>
      </c>
      <c r="D133" s="17" t="s">
        <v>63</v>
      </c>
      <c r="E133" s="10" t="s">
        <v>16</v>
      </c>
      <c r="F133" s="19">
        <f>VLOOKUP(E133,Data!$I$21:$J$30,2,FALSE)</f>
        <v>2</v>
      </c>
      <c r="G133" s="14">
        <v>1</v>
      </c>
      <c r="H133" s="14">
        <v>2</v>
      </c>
      <c r="I133" s="19">
        <f t="shared" ref="I133" si="7">H133-G133</f>
        <v>1</v>
      </c>
      <c r="J133" s="88">
        <f>VLOOKUP(Workouts[[#This Row],[Meno Priezvisko]],Data!$E$62:$I$155,5)</f>
        <v>1.05</v>
      </c>
      <c r="K133" s="92">
        <f>VLOOKUP(Workouts[[#This Row],[Tréner]],Data!$N$32:$O$46,2)</f>
        <v>1.5</v>
      </c>
      <c r="L133" s="90">
        <f>(Workouts[[#This Row],[Body za Umiestnenie]]+Workouts[[#This Row],[Body Účasť]])*Workouts[[#This Row],[koef. hráča]]</f>
        <v>3.1500000000000004</v>
      </c>
      <c r="M133" s="52" t="str">
        <f>VLOOKUP(Workouts[[#This Row],[Meno Priezvisko]],Data!$E$62:$G$155,2)</f>
        <v>BALDI KE</v>
      </c>
      <c r="N133" s="85">
        <f>Workouts[[#This Row],[Body spolu]]*Workouts[[#This Row],[koef. Trénera]]</f>
        <v>4.7250000000000005</v>
      </c>
      <c r="O133" s="52" t="str">
        <f>VLOOKUP(Workouts[[#This Row],[Meno Priezvisko]],Data!$E$62:$G$155,3)</f>
        <v>Fecák, Tomáš</v>
      </c>
      <c r="P133" s="10"/>
    </row>
    <row r="134" spans="2:16" ht="18" x14ac:dyDescent="0.25">
      <c r="B134" s="29">
        <v>46005</v>
      </c>
      <c r="C134" s="91" t="s">
        <v>227</v>
      </c>
      <c r="D134" s="17" t="s">
        <v>160</v>
      </c>
      <c r="E134" s="10" t="s">
        <v>16</v>
      </c>
      <c r="F134" s="19">
        <f>VLOOKUP(E134,Data!$I$21:$J$30,2,FALSE)</f>
        <v>2</v>
      </c>
      <c r="G134" s="14">
        <v>2</v>
      </c>
      <c r="H134" s="14">
        <v>2</v>
      </c>
      <c r="I134" s="19"/>
      <c r="J134" s="88">
        <f>VLOOKUP(Workouts[[#This Row],[Meno Priezvisko]],Data!$E$62:$I$155,5)</f>
        <v>1</v>
      </c>
      <c r="K134" s="92">
        <f>VLOOKUP(Workouts[[#This Row],[Tréner]],Data!$N$32:$O$46,2)</f>
        <v>1.5</v>
      </c>
      <c r="L134" s="90">
        <f>(Workouts[[#This Row],[Body za Umiestnenie]]+Workouts[[#This Row],[Body Účasť]])*Workouts[[#This Row],[koef. hráča]]</f>
        <v>2</v>
      </c>
      <c r="M134" s="52" t="str">
        <f>VLOOKUP(Workouts[[#This Row],[Meno Priezvisko]],Data!$E$62:$G$155,2)</f>
        <v>IMET SK BA</v>
      </c>
      <c r="N134" s="85">
        <f>Workouts[[#This Row],[Body spolu]]*Workouts[[#This Row],[koef. Trénera]]</f>
        <v>3</v>
      </c>
      <c r="O134" s="52" t="str">
        <f>VLOOKUP(Workouts[[#This Row],[Meno Priezvisko]],Data!$E$62:$G$155,3)</f>
        <v>CHÝBA</v>
      </c>
      <c r="P134" s="10"/>
    </row>
    <row r="135" spans="2:16" ht="18" x14ac:dyDescent="0.25">
      <c r="B135" s="29">
        <v>46005</v>
      </c>
      <c r="C135" s="91" t="s">
        <v>227</v>
      </c>
      <c r="D135" s="17" t="s">
        <v>55</v>
      </c>
      <c r="E135" s="10" t="s">
        <v>16</v>
      </c>
      <c r="F135" s="19">
        <f>VLOOKUP(E135,Data!$I$21:$J$30,2,FALSE)</f>
        <v>2</v>
      </c>
      <c r="G135" s="14">
        <v>1</v>
      </c>
      <c r="H135" s="14">
        <v>5</v>
      </c>
      <c r="I135" s="19">
        <f t="shared" ref="I135:I138" si="8">H135-G135</f>
        <v>4</v>
      </c>
      <c r="J135" s="88">
        <f>VLOOKUP(Workouts[[#This Row],[Meno Priezvisko]],Data!$E$62:$I$155,5)</f>
        <v>1.05</v>
      </c>
      <c r="K135" s="92">
        <f>VLOOKUP(Workouts[[#This Row],[Tréner]],Data!$N$32:$O$46,2)</f>
        <v>1.5</v>
      </c>
      <c r="L135" s="90">
        <f>(Workouts[[#This Row],[Body za Umiestnenie]]+Workouts[[#This Row],[Body Účasť]])*Workouts[[#This Row],[koef. hráča]]</f>
        <v>6.3000000000000007</v>
      </c>
      <c r="M135" s="52" t="str">
        <f>VLOOKUP(Workouts[[#This Row],[Meno Priezvisko]],Data!$E$62:$G$155,2)</f>
        <v>BALDI KE</v>
      </c>
      <c r="N135" s="85">
        <f>Workouts[[#This Row],[Body spolu]]*Workouts[[#This Row],[koef. Trénera]]</f>
        <v>9.4500000000000011</v>
      </c>
      <c r="O135" s="52" t="str">
        <f>VLOOKUP(Workouts[[#This Row],[Meno Priezvisko]],Data!$E$62:$G$155,3)</f>
        <v>Koctur, Tomáš</v>
      </c>
      <c r="P135" s="10"/>
    </row>
    <row r="136" spans="2:16" ht="18" x14ac:dyDescent="0.25">
      <c r="B136" s="29">
        <v>46005</v>
      </c>
      <c r="C136" s="91" t="s">
        <v>227</v>
      </c>
      <c r="D136" s="17" t="s">
        <v>34</v>
      </c>
      <c r="E136" s="10" t="s">
        <v>16</v>
      </c>
      <c r="F136" s="19">
        <f>VLOOKUP(E136,Data!$I$21:$J$30,2,FALSE)</f>
        <v>2</v>
      </c>
      <c r="G136" s="14">
        <v>2</v>
      </c>
      <c r="H136" s="14">
        <v>5</v>
      </c>
      <c r="I136" s="19">
        <f t="shared" si="8"/>
        <v>3</v>
      </c>
      <c r="J136" s="88">
        <f>VLOOKUP(Workouts[[#This Row],[Meno Priezvisko]],Data!$E$62:$I$155,5)</f>
        <v>1.1499999999999999</v>
      </c>
      <c r="K136" s="92">
        <f>VLOOKUP(Workouts[[#This Row],[Tréner]],Data!$N$32:$O$46,2)</f>
        <v>1.5</v>
      </c>
      <c r="L136" s="90">
        <f>(Workouts[[#This Row],[Body za Umiestnenie]]+Workouts[[#This Row],[Body Účasť]])*Workouts[[#This Row],[koef. hráča]]</f>
        <v>5.75</v>
      </c>
      <c r="M136" s="52" t="str">
        <f>VLOOKUP(Workouts[[#This Row],[Meno Priezvisko]],Data!$E$62:$G$155,2)</f>
        <v>IMET SK BA</v>
      </c>
      <c r="N136" s="85">
        <f>Workouts[[#This Row],[Body spolu]]*Workouts[[#This Row],[koef. Trénera]]</f>
        <v>8.625</v>
      </c>
      <c r="O136" s="52" t="str">
        <f>VLOOKUP(Workouts[[#This Row],[Meno Priezvisko]],Data!$E$62:$G$155,3)</f>
        <v>Tóth, Tomáš</v>
      </c>
      <c r="P136" s="10"/>
    </row>
    <row r="137" spans="2:16" ht="18" x14ac:dyDescent="0.25">
      <c r="B137" s="29">
        <v>46005</v>
      </c>
      <c r="C137" s="91" t="s">
        <v>227</v>
      </c>
      <c r="D137" s="17" t="s">
        <v>159</v>
      </c>
      <c r="E137" s="10" t="s">
        <v>16</v>
      </c>
      <c r="F137" s="19">
        <f>VLOOKUP(E137,Data!$I$21:$J$30,2,FALSE)</f>
        <v>2</v>
      </c>
      <c r="G137" s="14">
        <v>3</v>
      </c>
      <c r="H137" s="14">
        <v>5</v>
      </c>
      <c r="I137" s="19">
        <f t="shared" si="8"/>
        <v>2</v>
      </c>
      <c r="J137" s="88">
        <f>VLOOKUP(Workouts[[#This Row],[Meno Priezvisko]],Data!$E$62:$I$155,5)</f>
        <v>1.05</v>
      </c>
      <c r="K137" s="92">
        <f>VLOOKUP(Workouts[[#This Row],[Tréner]],Data!$N$32:$O$46,2)</f>
        <v>1</v>
      </c>
      <c r="L137" s="90">
        <f>(Workouts[[#This Row],[Body za Umiestnenie]]+Workouts[[#This Row],[Body Účasť]])*Workouts[[#This Row],[koef. hráča]]</f>
        <v>4.2</v>
      </c>
      <c r="M137" s="52" t="str">
        <f>VLOOKUP(Workouts[[#This Row],[Meno Priezvisko]],Data!$E$62:$G$155,2)</f>
        <v>POHODA Trnava</v>
      </c>
      <c r="N137" s="85">
        <f>Workouts[[#This Row],[Body spolu]]*Workouts[[#This Row],[koef. Trénera]]</f>
        <v>4.2</v>
      </c>
      <c r="O137" s="52" t="str">
        <f>VLOOKUP(Workouts[[#This Row],[Meno Priezvisko]],Data!$E$62:$G$155,3)</f>
        <v>Varga, Patrik</v>
      </c>
      <c r="P137" s="10"/>
    </row>
    <row r="138" spans="2:16" ht="18" x14ac:dyDescent="0.25">
      <c r="B138" s="29">
        <v>46005</v>
      </c>
      <c r="C138" s="91" t="s">
        <v>227</v>
      </c>
      <c r="D138" s="17" t="s">
        <v>53</v>
      </c>
      <c r="E138" s="10" t="s">
        <v>16</v>
      </c>
      <c r="F138" s="19">
        <f>VLOOKUP(E138,Data!$I$21:$J$30,2,FALSE)</f>
        <v>2</v>
      </c>
      <c r="G138" s="14">
        <v>4</v>
      </c>
      <c r="H138" s="14">
        <v>5</v>
      </c>
      <c r="I138" s="19">
        <f t="shared" si="8"/>
        <v>1</v>
      </c>
      <c r="J138" s="88">
        <f>VLOOKUP(Workouts[[#This Row],[Meno Priezvisko]],Data!$E$62:$I$155,5)</f>
        <v>1.05</v>
      </c>
      <c r="K138" s="92">
        <f>VLOOKUP(Workouts[[#This Row],[Tréner]],Data!$N$32:$O$46,2)</f>
        <v>1.5</v>
      </c>
      <c r="L138" s="90">
        <f>(Workouts[[#This Row],[Body za Umiestnenie]]+Workouts[[#This Row],[Body Účasť]])*Workouts[[#This Row],[koef. hráča]]</f>
        <v>3.1500000000000004</v>
      </c>
      <c r="M138" s="52" t="str">
        <f>VLOOKUP(Workouts[[#This Row],[Meno Priezvisko]],Data!$E$62:$G$155,2)</f>
        <v>BALDI KE</v>
      </c>
      <c r="N138" s="85">
        <f>Workouts[[#This Row],[Body spolu]]*Workouts[[#This Row],[koef. Trénera]]</f>
        <v>4.7250000000000005</v>
      </c>
      <c r="O138" s="52" t="str">
        <f>VLOOKUP(Workouts[[#This Row],[Meno Priezvisko]],Data!$E$62:$G$155,3)</f>
        <v>Koctur, Tomáš</v>
      </c>
      <c r="P138" s="10"/>
    </row>
    <row r="139" spans="2:16" ht="18" x14ac:dyDescent="0.25">
      <c r="B139" s="29">
        <v>46005</v>
      </c>
      <c r="C139" s="91" t="s">
        <v>227</v>
      </c>
      <c r="D139" s="17" t="s">
        <v>265</v>
      </c>
      <c r="E139" s="10" t="s">
        <v>16</v>
      </c>
      <c r="F139" s="19">
        <f>VLOOKUP(E139,Data!$I$21:$J$30,2,FALSE)</f>
        <v>2</v>
      </c>
      <c r="G139" s="14">
        <v>5</v>
      </c>
      <c r="H139" s="14">
        <v>5</v>
      </c>
      <c r="I139" s="19"/>
      <c r="J139" s="88">
        <f>VLOOKUP(Workouts[[#This Row],[Meno Priezvisko]],Data!$E$62:$I$155,5)</f>
        <v>1.05</v>
      </c>
      <c r="K139" s="92">
        <f>VLOOKUP(Workouts[[#This Row],[Tréner]],Data!$N$32:$O$46,2)</f>
        <v>1</v>
      </c>
      <c r="L139" s="90">
        <f>(Workouts[[#This Row],[Body za Umiestnenie]]+Workouts[[#This Row],[Body Účasť]])*Workouts[[#This Row],[koef. hráča]]</f>
        <v>2.1</v>
      </c>
      <c r="M139" s="52" t="str">
        <f>VLOOKUP(Workouts[[#This Row],[Meno Priezvisko]],Data!$E$62:$G$155,2)</f>
        <v>ŠK Pionierska</v>
      </c>
      <c r="N139" s="85">
        <f>Workouts[[#This Row],[Body spolu]]*Workouts[[#This Row],[koef. Trénera]]</f>
        <v>2.1</v>
      </c>
      <c r="O139" s="52" t="str">
        <f>VLOOKUP(Workouts[[#This Row],[Meno Priezvisko]],Data!$E$62:$G$155,3)</f>
        <v>Tužinčin, Lukáš</v>
      </c>
      <c r="P139" s="10"/>
    </row>
    <row r="140" spans="2:16" ht="18" x14ac:dyDescent="0.25">
      <c r="B140" s="29">
        <v>46005</v>
      </c>
      <c r="C140" s="91" t="s">
        <v>227</v>
      </c>
      <c r="D140" s="17" t="s">
        <v>230</v>
      </c>
      <c r="E140" s="10" t="s">
        <v>16</v>
      </c>
      <c r="F140" s="19">
        <f>VLOOKUP(E140,Data!$I$21:$J$30,2,FALSE)</f>
        <v>2</v>
      </c>
      <c r="G140" s="14">
        <v>1</v>
      </c>
      <c r="H140" s="14">
        <v>6</v>
      </c>
      <c r="I140" s="19">
        <f t="shared" ref="I140:I144" si="9">H140-G140</f>
        <v>5</v>
      </c>
      <c r="J140" s="88">
        <f>VLOOKUP(Workouts[[#This Row],[Meno Priezvisko]],Data!$E$62:$I$155,5)</f>
        <v>1.2</v>
      </c>
      <c r="K140" s="92">
        <f>VLOOKUP(Workouts[[#This Row],[Tréner]],Data!$N$32:$O$46,2)</f>
        <v>1</v>
      </c>
      <c r="L140" s="90">
        <f>(Workouts[[#This Row],[Body za Umiestnenie]]+Workouts[[#This Row],[Body Účasť]])*Workouts[[#This Row],[koef. hráča]]</f>
        <v>8.4</v>
      </c>
      <c r="M140" s="52" t="str">
        <f>VLOOKUP(Workouts[[#This Row],[Meno Priezvisko]],Data!$E$62:$G$155,2)</f>
        <v>POHODA Trnava</v>
      </c>
      <c r="N140" s="85">
        <f>Workouts[[#This Row],[Body spolu]]*Workouts[[#This Row],[koef. Trénera]]</f>
        <v>8.4</v>
      </c>
      <c r="O140" s="52" t="str">
        <f>VLOOKUP(Workouts[[#This Row],[Meno Priezvisko]],Data!$E$62:$G$155,3)</f>
        <v>Varga, Patrik</v>
      </c>
      <c r="P140" s="10"/>
    </row>
    <row r="141" spans="2:16" ht="18" x14ac:dyDescent="0.25">
      <c r="B141" s="29">
        <v>46005</v>
      </c>
      <c r="C141" s="91" t="s">
        <v>227</v>
      </c>
      <c r="D141" s="17" t="s">
        <v>228</v>
      </c>
      <c r="E141" s="10" t="s">
        <v>16</v>
      </c>
      <c r="F141" s="19">
        <f>VLOOKUP(E141,Data!$I$21:$J$30,2,FALSE)</f>
        <v>2</v>
      </c>
      <c r="G141" s="14">
        <v>2</v>
      </c>
      <c r="H141" s="14">
        <v>6</v>
      </c>
      <c r="I141" s="19">
        <f t="shared" si="9"/>
        <v>4</v>
      </c>
      <c r="J141" s="88">
        <f>VLOOKUP(Workouts[[#This Row],[Meno Priezvisko]],Data!$E$62:$I$155,5)</f>
        <v>1.2</v>
      </c>
      <c r="K141" s="92">
        <f>VLOOKUP(Workouts[[#This Row],[Tréner]],Data!$N$32:$O$46,2)</f>
        <v>1</v>
      </c>
      <c r="L141" s="90">
        <f>(Workouts[[#This Row],[Body za Umiestnenie]]+Workouts[[#This Row],[Body Účasť]])*Workouts[[#This Row],[koef. hráča]]</f>
        <v>7.1999999999999993</v>
      </c>
      <c r="M141" s="52" t="str">
        <f>VLOOKUP(Workouts[[#This Row],[Meno Priezvisko]],Data!$E$62:$G$155,2)</f>
        <v>POHODA Trnava</v>
      </c>
      <c r="N141" s="85">
        <f>Workouts[[#This Row],[Body spolu]]*Workouts[[#This Row],[koef. Trénera]]</f>
        <v>7.1999999999999993</v>
      </c>
      <c r="O141" s="52" t="str">
        <f>VLOOKUP(Workouts[[#This Row],[Meno Priezvisko]],Data!$E$62:$G$155,3)</f>
        <v>Varga, Patrik</v>
      </c>
      <c r="P141" s="10"/>
    </row>
    <row r="142" spans="2:16" ht="18" x14ac:dyDescent="0.25">
      <c r="B142" s="29">
        <v>46005</v>
      </c>
      <c r="C142" s="91" t="s">
        <v>227</v>
      </c>
      <c r="D142" s="17" t="s">
        <v>81</v>
      </c>
      <c r="E142" s="10" t="s">
        <v>16</v>
      </c>
      <c r="F142" s="19">
        <f>VLOOKUP(E142,Data!$I$21:$J$30,2,FALSE)</f>
        <v>2</v>
      </c>
      <c r="G142" s="14">
        <v>3</v>
      </c>
      <c r="H142" s="14">
        <v>6</v>
      </c>
      <c r="I142" s="19">
        <f t="shared" si="9"/>
        <v>3</v>
      </c>
      <c r="J142" s="88">
        <f>VLOOKUP(Workouts[[#This Row],[Meno Priezvisko]],Data!$E$62:$I$155,5)</f>
        <v>1.05</v>
      </c>
      <c r="K142" s="92">
        <f>VLOOKUP(Workouts[[#This Row],[Tréner]],Data!$N$32:$O$46,2)</f>
        <v>1.5</v>
      </c>
      <c r="L142" s="90">
        <f>(Workouts[[#This Row],[Body za Umiestnenie]]+Workouts[[#This Row],[Body Účasť]])*Workouts[[#This Row],[koef. hráča]]</f>
        <v>5.25</v>
      </c>
      <c r="M142" s="52" t="str">
        <f>VLOOKUP(Workouts[[#This Row],[Meno Priezvisko]],Data!$E$62:$G$155,2)</f>
        <v>BALDI KE</v>
      </c>
      <c r="N142" s="85">
        <f>Workouts[[#This Row],[Body spolu]]*Workouts[[#This Row],[koef. Trénera]]</f>
        <v>7.875</v>
      </c>
      <c r="O142" s="52" t="str">
        <f>VLOOKUP(Workouts[[#This Row],[Meno Priezvisko]],Data!$E$62:$G$155,3)</f>
        <v>Kuchárik, Tomáš</v>
      </c>
      <c r="P142" s="10"/>
    </row>
    <row r="143" spans="2:16" ht="18" x14ac:dyDescent="0.25">
      <c r="B143" s="29">
        <v>46005</v>
      </c>
      <c r="C143" s="91" t="s">
        <v>227</v>
      </c>
      <c r="D143" s="17" t="s">
        <v>84</v>
      </c>
      <c r="E143" s="10" t="s">
        <v>16</v>
      </c>
      <c r="F143" s="19">
        <f>VLOOKUP(E143,Data!$I$21:$J$30,2,FALSE)</f>
        <v>2</v>
      </c>
      <c r="G143" s="14">
        <v>4</v>
      </c>
      <c r="H143" s="14">
        <v>6</v>
      </c>
      <c r="I143" s="19">
        <f t="shared" si="9"/>
        <v>2</v>
      </c>
      <c r="J143" s="88">
        <f>VLOOKUP(Workouts[[#This Row],[Meno Priezvisko]],Data!$E$62:$I$155,5)</f>
        <v>1.05</v>
      </c>
      <c r="K143" s="92">
        <f>VLOOKUP(Workouts[[#This Row],[Tréner]],Data!$N$32:$O$46,2)</f>
        <v>1.5</v>
      </c>
      <c r="L143" s="90">
        <f>(Workouts[[#This Row],[Body za Umiestnenie]]+Workouts[[#This Row],[Body Účasť]])*Workouts[[#This Row],[koef. hráča]]</f>
        <v>4.2</v>
      </c>
      <c r="M143" s="52" t="str">
        <f>VLOOKUP(Workouts[[#This Row],[Meno Priezvisko]],Data!$E$62:$G$155,2)</f>
        <v>BALDI KE</v>
      </c>
      <c r="N143" s="85">
        <f>Workouts[[#This Row],[Body spolu]]*Workouts[[#This Row],[koef. Trénera]]</f>
        <v>6.3000000000000007</v>
      </c>
      <c r="O143" s="52" t="str">
        <f>VLOOKUP(Workouts[[#This Row],[Meno Priezvisko]],Data!$E$62:$G$155,3)</f>
        <v>Kuchárik, Tomáš</v>
      </c>
      <c r="P143" s="10"/>
    </row>
    <row r="144" spans="2:16" ht="18" x14ac:dyDescent="0.25">
      <c r="B144" s="29">
        <v>46005</v>
      </c>
      <c r="C144" s="91" t="s">
        <v>227</v>
      </c>
      <c r="D144" s="17" t="s">
        <v>51</v>
      </c>
      <c r="E144" s="10" t="s">
        <v>16</v>
      </c>
      <c r="F144" s="19">
        <f>VLOOKUP(E144,Data!$I$21:$J$30,2,FALSE)</f>
        <v>2</v>
      </c>
      <c r="G144" s="14">
        <v>5</v>
      </c>
      <c r="H144" s="14">
        <v>6</v>
      </c>
      <c r="I144" s="19">
        <f t="shared" si="9"/>
        <v>1</v>
      </c>
      <c r="J144" s="88">
        <f>VLOOKUP(Workouts[[#This Row],[Meno Priezvisko]],Data!$E$62:$I$155,5)</f>
        <v>1.05</v>
      </c>
      <c r="K144" s="92">
        <f>VLOOKUP(Workouts[[#This Row],[Tréner]],Data!$N$32:$O$46,2)</f>
        <v>1.5</v>
      </c>
      <c r="L144" s="90">
        <f>(Workouts[[#This Row],[Body za Umiestnenie]]+Workouts[[#This Row],[Body Účasť]])*Workouts[[#This Row],[koef. hráča]]</f>
        <v>3.1500000000000004</v>
      </c>
      <c r="M144" s="52" t="str">
        <f>VLOOKUP(Workouts[[#This Row],[Meno Priezvisko]],Data!$E$62:$G$155,2)</f>
        <v>IMET SK BA</v>
      </c>
      <c r="N144" s="85">
        <f>Workouts[[#This Row],[Body spolu]]*Workouts[[#This Row],[koef. Trénera]]</f>
        <v>4.7250000000000005</v>
      </c>
      <c r="O144" s="52" t="str">
        <f>VLOOKUP(Workouts[[#This Row],[Meno Priezvisko]],Data!$E$62:$G$155,3)</f>
        <v>Tóth, Tomáš</v>
      </c>
      <c r="P144" s="10"/>
    </row>
    <row r="145" spans="2:16" ht="18" x14ac:dyDescent="0.25">
      <c r="B145" s="29">
        <v>46005</v>
      </c>
      <c r="C145" s="91" t="s">
        <v>227</v>
      </c>
      <c r="D145" s="17" t="s">
        <v>247</v>
      </c>
      <c r="E145" s="10" t="s">
        <v>16</v>
      </c>
      <c r="F145" s="19">
        <f>VLOOKUP(E145,Data!$I$21:$J$30,2,FALSE)</f>
        <v>2</v>
      </c>
      <c r="G145" s="14">
        <v>6</v>
      </c>
      <c r="H145" s="14">
        <v>6</v>
      </c>
      <c r="I145" s="19"/>
      <c r="J145" s="88">
        <f>VLOOKUP(Workouts[[#This Row],[Meno Priezvisko]],Data!$E$62:$I$155,5)</f>
        <v>1</v>
      </c>
      <c r="K145" s="92">
        <f>VLOOKUP(Workouts[[#This Row],[Tréner]],Data!$N$32:$O$46,2)</f>
        <v>1.5</v>
      </c>
      <c r="L145" s="90">
        <f>(Workouts[[#This Row],[Body za Umiestnenie]]+Workouts[[#This Row],[Body Účasť]])*Workouts[[#This Row],[koef. hráča]]</f>
        <v>2</v>
      </c>
      <c r="M145" s="52" t="str">
        <f>VLOOKUP(Workouts[[#This Row],[Meno Priezvisko]],Data!$E$62:$G$155,2)</f>
        <v>BALDI KE</v>
      </c>
      <c r="N145" s="85">
        <f>Workouts[[#This Row],[Body spolu]]*Workouts[[#This Row],[koef. Trénera]]</f>
        <v>3</v>
      </c>
      <c r="O145" s="52" t="str">
        <f>VLOOKUP(Workouts[[#This Row],[Meno Priezvisko]],Data!$E$62:$G$155,3)</f>
        <v>CHÝBA</v>
      </c>
      <c r="P145" s="10"/>
    </row>
    <row r="146" spans="2:16" ht="18" x14ac:dyDescent="0.25">
      <c r="B146" s="29">
        <v>46011</v>
      </c>
      <c r="C146" s="91" t="s">
        <v>227</v>
      </c>
      <c r="D146" s="17" t="s">
        <v>34</v>
      </c>
      <c r="E146" s="10" t="s">
        <v>15</v>
      </c>
      <c r="F146" s="19">
        <f>VLOOKUP(E146,Data!$I$21:$J$30,2,FALSE)</f>
        <v>4</v>
      </c>
      <c r="G146" s="14">
        <v>1</v>
      </c>
      <c r="H146" s="14"/>
      <c r="I146" s="19">
        <v>16</v>
      </c>
      <c r="J146" s="88">
        <f>VLOOKUP(Workouts[[#This Row],[Meno Priezvisko]],Data!$E$62:$I$155,5)</f>
        <v>1.1499999999999999</v>
      </c>
      <c r="K146" s="92">
        <f>VLOOKUP(Workouts[[#This Row],[Tréner]],Data!$N$32:$O$46,2)</f>
        <v>1.5</v>
      </c>
      <c r="L146" s="90">
        <f>(Workouts[[#This Row],[Body za Umiestnenie]]+Workouts[[#This Row],[Body Účasť]])*Workouts[[#This Row],[koef. hráča]]</f>
        <v>23</v>
      </c>
      <c r="M146" s="52" t="str">
        <f>VLOOKUP(Workouts[[#This Row],[Meno Priezvisko]],Data!$E$62:$G$155,2)</f>
        <v>IMET SK BA</v>
      </c>
      <c r="N146" s="85">
        <f>Workouts[[#This Row],[Body spolu]]*Workouts[[#This Row],[koef. Trénera]]</f>
        <v>34.5</v>
      </c>
      <c r="O146" s="52" t="str">
        <f>VLOOKUP(Workouts[[#This Row],[Meno Priezvisko]],Data!$E$62:$G$155,3)</f>
        <v>Tóth, Tomáš</v>
      </c>
      <c r="P146" s="10"/>
    </row>
    <row r="147" spans="2:16" ht="18" x14ac:dyDescent="0.25">
      <c r="B147" s="29">
        <v>46011</v>
      </c>
      <c r="C147" s="91" t="s">
        <v>227</v>
      </c>
      <c r="D147" s="17" t="s">
        <v>159</v>
      </c>
      <c r="E147" s="10" t="s">
        <v>15</v>
      </c>
      <c r="F147" s="19">
        <f>VLOOKUP(E147,Data!$I$21:$J$30,2,FALSE)</f>
        <v>4</v>
      </c>
      <c r="G147" s="14">
        <v>4</v>
      </c>
      <c r="H147" s="14"/>
      <c r="I147" s="19">
        <v>2</v>
      </c>
      <c r="J147" s="88">
        <f>VLOOKUP(Workouts[[#This Row],[Meno Priezvisko]],Data!$E$62:$I$155,5)</f>
        <v>1.05</v>
      </c>
      <c r="K147" s="92">
        <f>VLOOKUP(Workouts[[#This Row],[Tréner]],Data!$N$32:$O$46,2)</f>
        <v>1</v>
      </c>
      <c r="L147" s="90">
        <f>(Workouts[[#This Row],[Body za Umiestnenie]]+Workouts[[#This Row],[Body Účasť]])*Workouts[[#This Row],[koef. hráča]]</f>
        <v>6.3000000000000007</v>
      </c>
      <c r="M147" s="52" t="str">
        <f>VLOOKUP(Workouts[[#This Row],[Meno Priezvisko]],Data!$E$62:$G$155,2)</f>
        <v>POHODA Trnava</v>
      </c>
      <c r="N147" s="85">
        <f>Workouts[[#This Row],[Body spolu]]*Workouts[[#This Row],[koef. Trénera]]</f>
        <v>6.3000000000000007</v>
      </c>
      <c r="O147" s="52" t="str">
        <f>VLOOKUP(Workouts[[#This Row],[Meno Priezvisko]],Data!$E$62:$G$155,3)</f>
        <v>Varga, Patrik</v>
      </c>
      <c r="P147" s="10"/>
    </row>
    <row r="148" spans="2:16" ht="18" x14ac:dyDescent="0.25">
      <c r="B148" s="29">
        <v>46011</v>
      </c>
      <c r="C148" s="91" t="s">
        <v>227</v>
      </c>
      <c r="D148" s="17" t="s">
        <v>228</v>
      </c>
      <c r="E148" s="10" t="s">
        <v>15</v>
      </c>
      <c r="F148" s="19">
        <f>VLOOKUP(E148,Data!$I$21:$J$30,2,FALSE)</f>
        <v>4</v>
      </c>
      <c r="G148" s="14">
        <v>1</v>
      </c>
      <c r="H148" s="14"/>
      <c r="I148" s="19">
        <v>16</v>
      </c>
      <c r="J148" s="88">
        <f>VLOOKUP(Workouts[[#This Row],[Meno Priezvisko]],Data!$E$62:$I$155,5)</f>
        <v>1.2</v>
      </c>
      <c r="K148" s="92">
        <f>VLOOKUP(Workouts[[#This Row],[Tréner]],Data!$N$32:$O$46,2)</f>
        <v>1</v>
      </c>
      <c r="L148" s="90">
        <f>(Workouts[[#This Row],[Body za Umiestnenie]]+Workouts[[#This Row],[Body Účasť]])*Workouts[[#This Row],[koef. hráča]]</f>
        <v>24</v>
      </c>
      <c r="M148" s="52" t="str">
        <f>VLOOKUP(Workouts[[#This Row],[Meno Priezvisko]],Data!$E$62:$G$155,2)</f>
        <v>POHODA Trnava</v>
      </c>
      <c r="N148" s="85">
        <f>Workouts[[#This Row],[Body spolu]]*Workouts[[#This Row],[koef. Trénera]]</f>
        <v>24</v>
      </c>
      <c r="O148" s="52" t="str">
        <f>VLOOKUP(Workouts[[#This Row],[Meno Priezvisko]],Data!$E$62:$G$155,3)</f>
        <v>Varga, Patrik</v>
      </c>
      <c r="P148" s="10"/>
    </row>
    <row r="149" spans="2:16" ht="18" x14ac:dyDescent="0.25">
      <c r="B149" s="29">
        <v>46011</v>
      </c>
      <c r="C149" s="91" t="s">
        <v>227</v>
      </c>
      <c r="D149" s="17" t="s">
        <v>230</v>
      </c>
      <c r="E149" s="10" t="s">
        <v>15</v>
      </c>
      <c r="F149" s="19">
        <f>VLOOKUP(E149,Data!$I$21:$J$30,2,FALSE)</f>
        <v>4</v>
      </c>
      <c r="G149" s="14">
        <v>2</v>
      </c>
      <c r="H149" s="14"/>
      <c r="I149" s="19">
        <v>10</v>
      </c>
      <c r="J149" s="88">
        <f>VLOOKUP(Workouts[[#This Row],[Meno Priezvisko]],Data!$E$62:$I$155,5)</f>
        <v>1.2</v>
      </c>
      <c r="K149" s="92">
        <f>VLOOKUP(Workouts[[#This Row],[Tréner]],Data!$N$32:$O$46,2)</f>
        <v>1</v>
      </c>
      <c r="L149" s="90">
        <f>(Workouts[[#This Row],[Body za Umiestnenie]]+Workouts[[#This Row],[Body Účasť]])*Workouts[[#This Row],[koef. hráča]]</f>
        <v>16.8</v>
      </c>
      <c r="M149" s="52" t="str">
        <f>VLOOKUP(Workouts[[#This Row],[Meno Priezvisko]],Data!$E$62:$G$155,2)</f>
        <v>POHODA Trnava</v>
      </c>
      <c r="N149" s="85">
        <f>Workouts[[#This Row],[Body spolu]]*Workouts[[#This Row],[koef. Trénera]]</f>
        <v>16.8</v>
      </c>
      <c r="O149" s="52" t="str">
        <f>VLOOKUP(Workouts[[#This Row],[Meno Priezvisko]],Data!$E$62:$G$155,3)</f>
        <v>Varga, Patrik</v>
      </c>
      <c r="P149" s="10"/>
    </row>
    <row r="150" spans="2:16" ht="18" x14ac:dyDescent="0.25">
      <c r="B150" s="29">
        <v>46011</v>
      </c>
      <c r="C150" s="91" t="s">
        <v>227</v>
      </c>
      <c r="D150" s="17" t="s">
        <v>52</v>
      </c>
      <c r="E150" s="10" t="s">
        <v>15</v>
      </c>
      <c r="F150" s="19">
        <f>VLOOKUP(E150,Data!$I$21:$J$30,2,FALSE)</f>
        <v>4</v>
      </c>
      <c r="G150" s="14">
        <v>2</v>
      </c>
      <c r="H150" s="14"/>
      <c r="I150" s="19">
        <v>10</v>
      </c>
      <c r="J150" s="88">
        <f>VLOOKUP(Workouts[[#This Row],[Meno Priezvisko]],Data!$E$62:$I$155,5)</f>
        <v>1.2</v>
      </c>
      <c r="K150" s="92">
        <f>VLOOKUP(Workouts[[#This Row],[Tréner]],Data!$N$32:$O$46,2)</f>
        <v>1.5</v>
      </c>
      <c r="L150" s="90">
        <f>(Workouts[[#This Row],[Body za Umiestnenie]]+Workouts[[#This Row],[Body Účasť]])*Workouts[[#This Row],[koef. hráča]]</f>
        <v>16.8</v>
      </c>
      <c r="M150" s="52" t="str">
        <f>VLOOKUP(Workouts[[#This Row],[Meno Priezvisko]],Data!$E$62:$G$155,2)</f>
        <v>IMET SK BA</v>
      </c>
      <c r="N150" s="85">
        <f>Workouts[[#This Row],[Body spolu]]*Workouts[[#This Row],[koef. Trénera]]</f>
        <v>25.200000000000003</v>
      </c>
      <c r="O150" s="52" t="str">
        <f>VLOOKUP(Workouts[[#This Row],[Meno Priezvisko]],Data!$E$62:$G$155,3)</f>
        <v>Tóth, Tomáš</v>
      </c>
      <c r="P150" s="10"/>
    </row>
    <row r="151" spans="2:16" ht="18" x14ac:dyDescent="0.25">
      <c r="B151" s="29">
        <v>46032</v>
      </c>
      <c r="C151" s="91" t="s">
        <v>227</v>
      </c>
      <c r="D151" s="17" t="s">
        <v>34</v>
      </c>
      <c r="E151" s="10" t="s">
        <v>15</v>
      </c>
      <c r="F151" s="19">
        <f>VLOOKUP(E151,Data!$I$21:$J$30,2,FALSE)</f>
        <v>4</v>
      </c>
      <c r="G151" s="14">
        <v>1</v>
      </c>
      <c r="H151" s="14"/>
      <c r="I151" s="19">
        <v>16</v>
      </c>
      <c r="J151" s="88">
        <f>VLOOKUP(Workouts[[#This Row],[Meno Priezvisko]],Data!$E$62:$I$155,5)</f>
        <v>1.1499999999999999</v>
      </c>
      <c r="K151" s="92">
        <f>VLOOKUP(Workouts[[#This Row],[Tréner]],Data!$N$32:$O$46,2)</f>
        <v>1.5</v>
      </c>
      <c r="L151" s="90">
        <f>(Workouts[[#This Row],[Body za Umiestnenie]]+Workouts[[#This Row],[Body Účasť]])*Workouts[[#This Row],[koef. hráča]]</f>
        <v>23</v>
      </c>
      <c r="M151" s="52" t="str">
        <f>VLOOKUP(Workouts[[#This Row],[Meno Priezvisko]],Data!$E$62:$G$155,2)</f>
        <v>IMET SK BA</v>
      </c>
      <c r="N151" s="85">
        <f>Workouts[[#This Row],[Body spolu]]*Workouts[[#This Row],[koef. Trénera]]</f>
        <v>34.5</v>
      </c>
      <c r="O151" s="52" t="str">
        <f>VLOOKUP(Workouts[[#This Row],[Meno Priezvisko]],Data!$E$62:$G$155,3)</f>
        <v>Tóth, Tomáš</v>
      </c>
      <c r="P151" s="10"/>
    </row>
    <row r="152" spans="2:16" ht="18" x14ac:dyDescent="0.25">
      <c r="B152" s="29">
        <v>46032</v>
      </c>
      <c r="C152" s="91" t="s">
        <v>227</v>
      </c>
      <c r="D152" s="17" t="s">
        <v>52</v>
      </c>
      <c r="E152" s="10" t="s">
        <v>15</v>
      </c>
      <c r="F152" s="19">
        <f>VLOOKUP(E152,Data!$I$21:$J$30,2,FALSE)</f>
        <v>4</v>
      </c>
      <c r="G152" s="14">
        <v>5</v>
      </c>
      <c r="H152" s="14"/>
      <c r="I152" s="19">
        <v>2</v>
      </c>
      <c r="J152" s="88">
        <f>VLOOKUP(Workouts[[#This Row],[Meno Priezvisko]],Data!$E$62:$I$155,5)</f>
        <v>1.2</v>
      </c>
      <c r="K152" s="92">
        <f>VLOOKUP(Workouts[[#This Row],[Tréner]],Data!$N$32:$O$46,2)</f>
        <v>1.5</v>
      </c>
      <c r="L152" s="90">
        <f>(Workouts[[#This Row],[Body za Umiestnenie]]+Workouts[[#This Row],[Body Účasť]])*Workouts[[#This Row],[koef. hráča]]</f>
        <v>7.1999999999999993</v>
      </c>
      <c r="M152" s="52" t="str">
        <f>VLOOKUP(Workouts[[#This Row],[Meno Priezvisko]],Data!$E$62:$G$155,2)</f>
        <v>IMET SK BA</v>
      </c>
      <c r="N152" s="85">
        <f>Workouts[[#This Row],[Body spolu]]*Workouts[[#This Row],[koef. Trénera]]</f>
        <v>10.799999999999999</v>
      </c>
      <c r="O152" s="52" t="str">
        <f>VLOOKUP(Workouts[[#This Row],[Meno Priezvisko]],Data!$E$62:$G$155,3)</f>
        <v>Tóth, Tomáš</v>
      </c>
      <c r="P152" s="10"/>
    </row>
    <row r="153" spans="2:16" ht="18" x14ac:dyDescent="0.25">
      <c r="B153" s="29">
        <v>46032</v>
      </c>
      <c r="C153" s="91" t="s">
        <v>233</v>
      </c>
      <c r="D153" s="17" t="s">
        <v>4</v>
      </c>
      <c r="E153" s="10" t="s">
        <v>17</v>
      </c>
      <c r="F153" s="19">
        <f>VLOOKUP(E153,Data!$I$21:$J$30,2,FALSE)</f>
        <v>3</v>
      </c>
      <c r="G153" s="14">
        <v>11</v>
      </c>
      <c r="H153" s="14"/>
      <c r="I153" s="19"/>
      <c r="J153" s="88">
        <f>VLOOKUP(Workouts[[#This Row],[Meno Priezvisko]],Data!$E$62:$I$155,5)</f>
        <v>1.2</v>
      </c>
      <c r="K153" s="92">
        <f>VLOOKUP(Workouts[[#This Row],[Tréner]],Data!$N$32:$O$46,2)</f>
        <v>2</v>
      </c>
      <c r="L153" s="90">
        <f>(Workouts[[#This Row],[Body za Umiestnenie]]+Workouts[[#This Row],[Body Účasť]])*Workouts[[#This Row],[koef. hráča]]</f>
        <v>3.5999999999999996</v>
      </c>
      <c r="M153" s="52" t="str">
        <f>VLOOKUP(Workouts[[#This Row],[Meno Priezvisko]],Data!$E$62:$G$155,2)</f>
        <v>ŠK Pionierska</v>
      </c>
      <c r="N153" s="85">
        <f>Workouts[[#This Row],[Body spolu]]*Workouts[[#This Row],[koef. Trénera]]</f>
        <v>7.1999999999999993</v>
      </c>
      <c r="O153" s="52" t="str">
        <f>VLOOKUP(Workouts[[#This Row],[Meno Priezvisko]],Data!$E$62:$G$155,3)</f>
        <v>Lorinčík, Dušan</v>
      </c>
      <c r="P153" s="10"/>
    </row>
    <row r="154" spans="2:16" ht="18" x14ac:dyDescent="0.25">
      <c r="B154" s="29">
        <v>46032</v>
      </c>
      <c r="C154" s="91" t="s">
        <v>233</v>
      </c>
      <c r="D154" s="17" t="s">
        <v>40</v>
      </c>
      <c r="E154" s="10" t="s">
        <v>17</v>
      </c>
      <c r="F154" s="19">
        <f>VLOOKUP(E154,Data!$I$21:$J$30,2,FALSE)</f>
        <v>3</v>
      </c>
      <c r="G154" s="14">
        <v>17</v>
      </c>
      <c r="H154" s="14"/>
      <c r="I154" s="19"/>
      <c r="J154" s="88">
        <f>VLOOKUP(Workouts[[#This Row],[Meno Priezvisko]],Data!$E$62:$I$155,5)</f>
        <v>1</v>
      </c>
      <c r="K154" s="92">
        <f>VLOOKUP(Workouts[[#This Row],[Tréner]],Data!$N$32:$O$46,2)</f>
        <v>1.5</v>
      </c>
      <c r="L154" s="90">
        <f>(Workouts[[#This Row],[Body za Umiestnenie]]+Workouts[[#This Row],[Body Účasť]])*Workouts[[#This Row],[koef. hráča]]</f>
        <v>3</v>
      </c>
      <c r="M154" s="52" t="str">
        <f>VLOOKUP(Workouts[[#This Row],[Meno Priezvisko]],Data!$E$62:$G$155,2)</f>
        <v>ŠK Pionierska</v>
      </c>
      <c r="N154" s="85">
        <f>Workouts[[#This Row],[Body spolu]]*Workouts[[#This Row],[koef. Trénera]]</f>
        <v>4.5</v>
      </c>
      <c r="O154" s="52" t="str">
        <f>VLOOKUP(Workouts[[#This Row],[Meno Priezvisko]],Data!$E$62:$G$155,3)</f>
        <v>CHÝBA</v>
      </c>
      <c r="P154" s="10"/>
    </row>
    <row r="155" spans="2:16" ht="18" x14ac:dyDescent="0.25">
      <c r="B155" s="29">
        <v>46033</v>
      </c>
      <c r="C155" s="91" t="s">
        <v>227</v>
      </c>
      <c r="D155" s="17" t="s">
        <v>68</v>
      </c>
      <c r="E155" s="10" t="s">
        <v>16</v>
      </c>
      <c r="F155" s="19">
        <f>VLOOKUP(E155,Data!$I$21:$J$30,2,FALSE)</f>
        <v>2</v>
      </c>
      <c r="G155" s="14">
        <v>1</v>
      </c>
      <c r="H155" s="14">
        <v>5</v>
      </c>
      <c r="I155" s="19">
        <f t="shared" ref="I155:I166" si="10">H155-G155</f>
        <v>4</v>
      </c>
      <c r="J155" s="88">
        <f>VLOOKUP(Workouts[[#This Row],[Meno Priezvisko]],Data!$E$62:$I$155,5)</f>
        <v>1.05</v>
      </c>
      <c r="K155" s="92">
        <f>VLOOKUP(Workouts[[#This Row],[Tréner]],Data!$N$32:$O$46,2)</f>
        <v>1.5</v>
      </c>
      <c r="L155" s="90">
        <f>(Workouts[[#This Row],[Body za Umiestnenie]]+Workouts[[#This Row],[Body Účasť]])*Workouts[[#This Row],[koef. hráča]]</f>
        <v>6.3000000000000007</v>
      </c>
      <c r="M155" s="52" t="str">
        <f>VLOOKUP(Workouts[[#This Row],[Meno Priezvisko]],Data!$E$62:$G$155,2)</f>
        <v>ŠK Pionierska</v>
      </c>
      <c r="N155" s="85">
        <f>Workouts[[#This Row],[Body spolu]]*Workouts[[#This Row],[koef. Trénera]]</f>
        <v>9.4500000000000011</v>
      </c>
      <c r="O155" s="52" t="str">
        <f>VLOOKUP(Workouts[[#This Row],[Meno Priezvisko]],Data!$E$62:$G$155,3)</f>
        <v>Kohlerová, Klára</v>
      </c>
      <c r="P155" s="10"/>
    </row>
    <row r="156" spans="2:16" ht="18" x14ac:dyDescent="0.25">
      <c r="B156" s="29">
        <v>46033</v>
      </c>
      <c r="C156" s="91" t="s">
        <v>227</v>
      </c>
      <c r="D156" s="17" t="s">
        <v>160</v>
      </c>
      <c r="E156" s="10" t="s">
        <v>16</v>
      </c>
      <c r="F156" s="19">
        <f>VLOOKUP(E156,Data!$I$21:$J$30,2,FALSE)</f>
        <v>2</v>
      </c>
      <c r="G156" s="14">
        <v>2</v>
      </c>
      <c r="H156" s="14">
        <v>5</v>
      </c>
      <c r="I156" s="19">
        <f t="shared" si="10"/>
        <v>3</v>
      </c>
      <c r="J156" s="88">
        <f>VLOOKUP(Workouts[[#This Row],[Meno Priezvisko]],Data!$E$62:$I$155,5)</f>
        <v>1</v>
      </c>
      <c r="K156" s="92">
        <f>VLOOKUP(Workouts[[#This Row],[Tréner]],Data!$N$32:$O$46,2)</f>
        <v>1.5</v>
      </c>
      <c r="L156" s="90">
        <f>(Workouts[[#This Row],[Body za Umiestnenie]]+Workouts[[#This Row],[Body Účasť]])*Workouts[[#This Row],[koef. hráča]]</f>
        <v>5</v>
      </c>
      <c r="M156" s="52" t="str">
        <f>VLOOKUP(Workouts[[#This Row],[Meno Priezvisko]],Data!$E$62:$G$155,2)</f>
        <v>IMET SK BA</v>
      </c>
      <c r="N156" s="85">
        <f>Workouts[[#This Row],[Body spolu]]*Workouts[[#This Row],[koef. Trénera]]</f>
        <v>7.5</v>
      </c>
      <c r="O156" s="52" t="str">
        <f>VLOOKUP(Workouts[[#This Row],[Meno Priezvisko]],Data!$E$62:$G$155,3)</f>
        <v>CHÝBA</v>
      </c>
      <c r="P156" s="10"/>
    </row>
    <row r="157" spans="2:16" ht="18" x14ac:dyDescent="0.25">
      <c r="B157" s="29">
        <v>46033</v>
      </c>
      <c r="C157" s="91" t="s">
        <v>227</v>
      </c>
      <c r="D157" s="17" t="s">
        <v>158</v>
      </c>
      <c r="E157" s="10" t="s">
        <v>16</v>
      </c>
      <c r="F157" s="19">
        <f>VLOOKUP(E157,Data!$I$21:$J$30,2,FALSE)</f>
        <v>2</v>
      </c>
      <c r="G157" s="14">
        <v>3</v>
      </c>
      <c r="H157" s="14">
        <v>5</v>
      </c>
      <c r="I157" s="19">
        <f t="shared" si="10"/>
        <v>2</v>
      </c>
      <c r="J157" s="88">
        <f>VLOOKUP(Workouts[[#This Row],[Meno Priezvisko]],Data!$E$62:$I$155,5)</f>
        <v>1.05</v>
      </c>
      <c r="K157" s="92">
        <f>VLOOKUP(Workouts[[#This Row],[Tréner]],Data!$N$32:$O$46,2)</f>
        <v>1.5</v>
      </c>
      <c r="L157" s="90">
        <f>(Workouts[[#This Row],[Body za Umiestnenie]]+Workouts[[#This Row],[Body Účasť]])*Workouts[[#This Row],[koef. hráča]]</f>
        <v>4.2</v>
      </c>
      <c r="M157" s="52" t="str">
        <f>VLOOKUP(Workouts[[#This Row],[Meno Priezvisko]],Data!$E$62:$G$155,2)</f>
        <v>ŠK Pionierska</v>
      </c>
      <c r="N157" s="85">
        <f>Workouts[[#This Row],[Body spolu]]*Workouts[[#This Row],[koef. Trénera]]</f>
        <v>6.3000000000000007</v>
      </c>
      <c r="O157" s="52" t="str">
        <f>VLOOKUP(Workouts[[#This Row],[Meno Priezvisko]],Data!$E$62:$G$155,3)</f>
        <v>Ontong, Daniel</v>
      </c>
      <c r="P157" s="10"/>
    </row>
    <row r="158" spans="2:16" ht="18" x14ac:dyDescent="0.25">
      <c r="B158" s="29">
        <v>46033</v>
      </c>
      <c r="C158" s="91" t="s">
        <v>227</v>
      </c>
      <c r="D158" s="17" t="s">
        <v>110</v>
      </c>
      <c r="E158" s="10" t="s">
        <v>16</v>
      </c>
      <c r="F158" s="19">
        <f>VLOOKUP(E158,Data!$I$21:$J$30,2,FALSE)</f>
        <v>2</v>
      </c>
      <c r="G158" s="14">
        <v>4</v>
      </c>
      <c r="H158" s="14">
        <v>5</v>
      </c>
      <c r="I158" s="19">
        <f t="shared" si="10"/>
        <v>1</v>
      </c>
      <c r="J158" s="88">
        <f>VLOOKUP(Workouts[[#This Row],[Meno Priezvisko]],Data!$E$62:$I$155,5)</f>
        <v>1.05</v>
      </c>
      <c r="K158" s="92">
        <f>VLOOKUP(Workouts[[#This Row],[Tréner]],Data!$N$32:$O$46,2)</f>
        <v>1.5</v>
      </c>
      <c r="L158" s="90">
        <f>(Workouts[[#This Row],[Body za Umiestnenie]]+Workouts[[#This Row],[Body Účasť]])*Workouts[[#This Row],[koef. hráča]]</f>
        <v>3.1500000000000004</v>
      </c>
      <c r="M158" s="52" t="str">
        <f>VLOOKUP(Workouts[[#This Row],[Meno Priezvisko]],Data!$E$62:$G$155,2)</f>
        <v>ŠK Pionierska</v>
      </c>
      <c r="N158" s="85">
        <f>Workouts[[#This Row],[Body spolu]]*Workouts[[#This Row],[koef. Trénera]]</f>
        <v>4.7250000000000005</v>
      </c>
      <c r="O158" s="52" t="str">
        <f>VLOOKUP(Workouts[[#This Row],[Meno Priezvisko]],Data!$E$62:$G$155,3)</f>
        <v>Ontong, Daniel</v>
      </c>
      <c r="P158" s="10"/>
    </row>
    <row r="159" spans="2:16" ht="18" x14ac:dyDescent="0.25">
      <c r="B159" s="29">
        <v>46033</v>
      </c>
      <c r="C159" s="91" t="s">
        <v>227</v>
      </c>
      <c r="D159" s="17" t="s">
        <v>107</v>
      </c>
      <c r="E159" s="10" t="s">
        <v>16</v>
      </c>
      <c r="F159" s="19">
        <f>VLOOKUP(E159,Data!$I$21:$J$30,2,FALSE)</f>
        <v>2</v>
      </c>
      <c r="G159" s="14">
        <v>5</v>
      </c>
      <c r="H159" s="14">
        <v>5</v>
      </c>
      <c r="I159" s="19"/>
      <c r="J159" s="88">
        <f>VLOOKUP(Workouts[[#This Row],[Meno Priezvisko]],Data!$E$62:$I$155,5)</f>
        <v>1.05</v>
      </c>
      <c r="K159" s="92">
        <f>VLOOKUP(Workouts[[#This Row],[Tréner]],Data!$N$32:$O$46,2)</f>
        <v>1.5</v>
      </c>
      <c r="L159" s="90">
        <f>(Workouts[[#This Row],[Body za Umiestnenie]]+Workouts[[#This Row],[Body Účasť]])*Workouts[[#This Row],[koef. hráča]]</f>
        <v>2.1</v>
      </c>
      <c r="M159" s="52" t="str">
        <f>VLOOKUP(Workouts[[#This Row],[Meno Priezvisko]],Data!$E$62:$G$155,2)</f>
        <v>ŠK Pionierska</v>
      </c>
      <c r="N159" s="85">
        <f>Workouts[[#This Row],[Body spolu]]*Workouts[[#This Row],[koef. Trénera]]</f>
        <v>3.1500000000000004</v>
      </c>
      <c r="O159" s="52" t="str">
        <f>VLOOKUP(Workouts[[#This Row],[Meno Priezvisko]],Data!$E$62:$G$155,3)</f>
        <v>Ontong, Daniel</v>
      </c>
      <c r="P159" s="10"/>
    </row>
    <row r="160" spans="2:16" ht="18" x14ac:dyDescent="0.25">
      <c r="B160" s="29">
        <v>46033</v>
      </c>
      <c r="C160" s="91" t="s">
        <v>227</v>
      </c>
      <c r="D160" s="17" t="s">
        <v>54</v>
      </c>
      <c r="E160" s="10" t="s">
        <v>16</v>
      </c>
      <c r="F160" s="19">
        <f>VLOOKUP(E160,Data!$I$21:$J$30,2,FALSE)</f>
        <v>2</v>
      </c>
      <c r="G160" s="14">
        <v>1</v>
      </c>
      <c r="H160" s="14">
        <v>6</v>
      </c>
      <c r="I160" s="19">
        <f t="shared" si="10"/>
        <v>5</v>
      </c>
      <c r="J160" s="88">
        <f>VLOOKUP(Workouts[[#This Row],[Meno Priezvisko]],Data!$E$62:$I$155,5)</f>
        <v>1.05</v>
      </c>
      <c r="K160" s="92">
        <f>VLOOKUP(Workouts[[#This Row],[Tréner]],Data!$N$32:$O$46,2)</f>
        <v>1.5</v>
      </c>
      <c r="L160" s="90">
        <f>(Workouts[[#This Row],[Body za Umiestnenie]]+Workouts[[#This Row],[Body Účasť]])*Workouts[[#This Row],[koef. hráča]]</f>
        <v>7.3500000000000005</v>
      </c>
      <c r="M160" s="52" t="str">
        <f>VLOOKUP(Workouts[[#This Row],[Meno Priezvisko]],Data!$E$62:$G$155,2)</f>
        <v>BALDI KE</v>
      </c>
      <c r="N160" s="85">
        <f>Workouts[[#This Row],[Body spolu]]*Workouts[[#This Row],[koef. Trénera]]</f>
        <v>11.025</v>
      </c>
      <c r="O160" s="52" t="str">
        <f>VLOOKUP(Workouts[[#This Row],[Meno Priezvisko]],Data!$E$62:$G$155,3)</f>
        <v>Koctur, Tomáš</v>
      </c>
      <c r="P160" s="10"/>
    </row>
    <row r="161" spans="2:16" ht="18" x14ac:dyDescent="0.25">
      <c r="B161" s="29">
        <v>46033</v>
      </c>
      <c r="C161" s="91" t="s">
        <v>227</v>
      </c>
      <c r="D161" s="17" t="s">
        <v>70</v>
      </c>
      <c r="E161" s="10" t="s">
        <v>16</v>
      </c>
      <c r="F161" s="19">
        <f>VLOOKUP(E161,Data!$I$21:$J$30,2,FALSE)</f>
        <v>2</v>
      </c>
      <c r="G161" s="14">
        <v>2</v>
      </c>
      <c r="H161" s="14">
        <v>6</v>
      </c>
      <c r="I161" s="19">
        <f t="shared" si="10"/>
        <v>4</v>
      </c>
      <c r="J161" s="88">
        <f>VLOOKUP(Workouts[[#This Row],[Meno Priezvisko]],Data!$E$62:$I$155,5)</f>
        <v>1.05</v>
      </c>
      <c r="K161" s="92">
        <f>VLOOKUP(Workouts[[#This Row],[Tréner]],Data!$N$32:$O$46,2)</f>
        <v>1</v>
      </c>
      <c r="L161" s="90">
        <f>(Workouts[[#This Row],[Body za Umiestnenie]]+Workouts[[#This Row],[Body Účasť]])*Workouts[[#This Row],[koef. hráča]]</f>
        <v>6.3000000000000007</v>
      </c>
      <c r="M161" s="52" t="str">
        <f>VLOOKUP(Workouts[[#This Row],[Meno Priezvisko]],Data!$E$62:$G$155,2)</f>
        <v>ŠK Pionierska</v>
      </c>
      <c r="N161" s="85">
        <f>Workouts[[#This Row],[Body spolu]]*Workouts[[#This Row],[koef. Trénera]]</f>
        <v>6.3000000000000007</v>
      </c>
      <c r="O161" s="52" t="str">
        <f>VLOOKUP(Workouts[[#This Row],[Meno Priezvisko]],Data!$E$62:$G$155,3)</f>
        <v>Tužinčin, Lukáš</v>
      </c>
      <c r="P161" s="10"/>
    </row>
    <row r="162" spans="2:16" ht="18" x14ac:dyDescent="0.25">
      <c r="B162" s="29">
        <v>46033</v>
      </c>
      <c r="C162" s="91" t="s">
        <v>227</v>
      </c>
      <c r="D162" s="17" t="s">
        <v>71</v>
      </c>
      <c r="E162" s="10" t="s">
        <v>16</v>
      </c>
      <c r="F162" s="19">
        <f>VLOOKUP(E162,Data!$I$21:$J$30,2,FALSE)</f>
        <v>2</v>
      </c>
      <c r="G162" s="14">
        <v>3</v>
      </c>
      <c r="H162" s="14">
        <v>6</v>
      </c>
      <c r="I162" s="19">
        <f t="shared" si="10"/>
        <v>3</v>
      </c>
      <c r="J162" s="88">
        <f>VLOOKUP(Workouts[[#This Row],[Meno Priezvisko]],Data!$E$62:$I$155,5)</f>
        <v>1.05</v>
      </c>
      <c r="K162" s="92">
        <f>VLOOKUP(Workouts[[#This Row],[Tréner]],Data!$N$32:$O$46,2)</f>
        <v>1</v>
      </c>
      <c r="L162" s="90">
        <f>(Workouts[[#This Row],[Body za Umiestnenie]]+Workouts[[#This Row],[Body Účasť]])*Workouts[[#This Row],[koef. hráča]]</f>
        <v>5.25</v>
      </c>
      <c r="M162" s="52" t="str">
        <f>VLOOKUP(Workouts[[#This Row],[Meno Priezvisko]],Data!$E$62:$G$155,2)</f>
        <v>ŠK Pionierska</v>
      </c>
      <c r="N162" s="85">
        <f>Workouts[[#This Row],[Body spolu]]*Workouts[[#This Row],[koef. Trénera]]</f>
        <v>5.25</v>
      </c>
      <c r="O162" s="52" t="str">
        <f>VLOOKUP(Workouts[[#This Row],[Meno Priezvisko]],Data!$E$62:$G$155,3)</f>
        <v>Tužinčin, Lukáš</v>
      </c>
      <c r="P162" s="10"/>
    </row>
    <row r="163" spans="2:16" ht="18" x14ac:dyDescent="0.25">
      <c r="B163" s="29">
        <v>46033</v>
      </c>
      <c r="C163" s="91" t="s">
        <v>227</v>
      </c>
      <c r="D163" s="17" t="s">
        <v>72</v>
      </c>
      <c r="E163" s="10" t="s">
        <v>16</v>
      </c>
      <c r="F163" s="19">
        <f>VLOOKUP(E163,Data!$I$21:$J$30,2,FALSE)</f>
        <v>2</v>
      </c>
      <c r="G163" s="14">
        <v>4</v>
      </c>
      <c r="H163" s="14">
        <v>6</v>
      </c>
      <c r="I163" s="19">
        <f t="shared" si="10"/>
        <v>2</v>
      </c>
      <c r="J163" s="88">
        <f>VLOOKUP(Workouts[[#This Row],[Meno Priezvisko]],Data!$E$62:$I$155,5)</f>
        <v>1.05</v>
      </c>
      <c r="K163" s="92">
        <f>VLOOKUP(Workouts[[#This Row],[Tréner]],Data!$N$32:$O$46,2)</f>
        <v>1.5</v>
      </c>
      <c r="L163" s="90">
        <f>(Workouts[[#This Row],[Body za Umiestnenie]]+Workouts[[#This Row],[Body Účasť]])*Workouts[[#This Row],[koef. hráča]]</f>
        <v>4.2</v>
      </c>
      <c r="M163" s="52" t="str">
        <f>VLOOKUP(Workouts[[#This Row],[Meno Priezvisko]],Data!$E$62:$G$155,2)</f>
        <v>ŠK Pionierska</v>
      </c>
      <c r="N163" s="85">
        <f>Workouts[[#This Row],[Body spolu]]*Workouts[[#This Row],[koef. Trénera]]</f>
        <v>6.3000000000000007</v>
      </c>
      <c r="O163" s="52" t="str">
        <f>VLOOKUP(Workouts[[#This Row],[Meno Priezvisko]],Data!$E$62:$G$155,3)</f>
        <v>Hrúziková, Linda</v>
      </c>
      <c r="P163" s="10"/>
    </row>
    <row r="164" spans="2:16" ht="18" x14ac:dyDescent="0.25">
      <c r="B164" s="29">
        <v>46033</v>
      </c>
      <c r="C164" s="91" t="s">
        <v>227</v>
      </c>
      <c r="D164" s="17" t="s">
        <v>243</v>
      </c>
      <c r="E164" s="10" t="s">
        <v>16</v>
      </c>
      <c r="F164" s="19">
        <f>VLOOKUP(E164,Data!$I$21:$J$30,2,FALSE)</f>
        <v>2</v>
      </c>
      <c r="G164" s="14">
        <v>5</v>
      </c>
      <c r="H164" s="14">
        <v>6</v>
      </c>
      <c r="I164" s="19">
        <f t="shared" si="10"/>
        <v>1</v>
      </c>
      <c r="J164" s="88">
        <f>VLOOKUP(Workouts[[#This Row],[Meno Priezvisko]],Data!$E$62:$I$155,5)</f>
        <v>1</v>
      </c>
      <c r="K164" s="92">
        <f>VLOOKUP(Workouts[[#This Row],[Tréner]],Data!$N$32:$O$46,2)</f>
        <v>1.5</v>
      </c>
      <c r="L164" s="90">
        <f>(Workouts[[#This Row],[Body za Umiestnenie]]+Workouts[[#This Row],[Body Účasť]])*Workouts[[#This Row],[koef. hráča]]</f>
        <v>3</v>
      </c>
      <c r="M164" s="52" t="str">
        <f>VLOOKUP(Workouts[[#This Row],[Meno Priezvisko]],Data!$E$62:$G$155,2)</f>
        <v>ŠK Pionierska</v>
      </c>
      <c r="N164" s="85">
        <f>Workouts[[#This Row],[Body spolu]]*Workouts[[#This Row],[koef. Trénera]]</f>
        <v>4.5</v>
      </c>
      <c r="O164" s="52" t="str">
        <f>VLOOKUP(Workouts[[#This Row],[Meno Priezvisko]],Data!$E$62:$G$155,3)</f>
        <v>Hrúziková, Linda</v>
      </c>
      <c r="P164" s="10"/>
    </row>
    <row r="165" spans="2:16" ht="18" x14ac:dyDescent="0.25">
      <c r="B165" s="29">
        <v>46033</v>
      </c>
      <c r="C165" s="91" t="s">
        <v>227</v>
      </c>
      <c r="D165" s="17" t="s">
        <v>262</v>
      </c>
      <c r="E165" s="10" t="s">
        <v>16</v>
      </c>
      <c r="F165" s="19">
        <f>VLOOKUP(E165,Data!$I$21:$J$30,2,FALSE)</f>
        <v>2</v>
      </c>
      <c r="G165" s="14">
        <v>6</v>
      </c>
      <c r="H165" s="14">
        <v>6</v>
      </c>
      <c r="I165" s="19"/>
      <c r="J165" s="88">
        <f>VLOOKUP(Workouts[[#This Row],[Meno Priezvisko]],Data!$E$62:$I$155,5)</f>
        <v>1.1499999999999999</v>
      </c>
      <c r="K165" s="92">
        <f>VLOOKUP(Workouts[[#This Row],[Tréner]],Data!$N$32:$O$46,2)</f>
        <v>1.5</v>
      </c>
      <c r="L165" s="90">
        <f>(Workouts[[#This Row],[Body za Umiestnenie]]+Workouts[[#This Row],[Body Účasť]])*Workouts[[#This Row],[koef. hráča]]</f>
        <v>2.2999999999999998</v>
      </c>
      <c r="M165" s="52" t="str">
        <f>VLOOKUP(Workouts[[#This Row],[Meno Priezvisko]],Data!$E$62:$G$155,2)</f>
        <v>IMET SK BA</v>
      </c>
      <c r="N165" s="85">
        <f>Workouts[[#This Row],[Body spolu]]*Workouts[[#This Row],[koef. Trénera]]</f>
        <v>3.4499999999999997</v>
      </c>
      <c r="O165" s="52" t="str">
        <f>VLOOKUP(Workouts[[#This Row],[Meno Priezvisko]],Data!$E$62:$G$155,3)</f>
        <v>Tóth, Tomáš</v>
      </c>
      <c r="P165" s="10"/>
    </row>
    <row r="166" spans="2:16" ht="18" x14ac:dyDescent="0.25">
      <c r="B166" s="29">
        <v>46033</v>
      </c>
      <c r="C166" s="91" t="s">
        <v>227</v>
      </c>
      <c r="D166" s="17" t="s">
        <v>55</v>
      </c>
      <c r="E166" s="10" t="s">
        <v>16</v>
      </c>
      <c r="F166" s="19">
        <f>VLOOKUP(E166,Data!$I$21:$J$30,2,FALSE)</f>
        <v>2</v>
      </c>
      <c r="G166" s="14">
        <v>1</v>
      </c>
      <c r="H166" s="14">
        <v>2</v>
      </c>
      <c r="I166" s="19">
        <f t="shared" si="10"/>
        <v>1</v>
      </c>
      <c r="J166" s="88">
        <f>VLOOKUP(Workouts[[#This Row],[Meno Priezvisko]],Data!$E$62:$I$155,5)</f>
        <v>1.05</v>
      </c>
      <c r="K166" s="92">
        <f>VLOOKUP(Workouts[[#This Row],[Tréner]],Data!$N$32:$O$46,2)</f>
        <v>1.5</v>
      </c>
      <c r="L166" s="90">
        <f>(Workouts[[#This Row],[Body za Umiestnenie]]+Workouts[[#This Row],[Body Účasť]])*Workouts[[#This Row],[koef. hráča]]</f>
        <v>3.1500000000000004</v>
      </c>
      <c r="M166" s="52" t="str">
        <f>VLOOKUP(Workouts[[#This Row],[Meno Priezvisko]],Data!$E$62:$G$155,2)</f>
        <v>BALDI KE</v>
      </c>
      <c r="N166" s="85">
        <f>Workouts[[#This Row],[Body spolu]]*Workouts[[#This Row],[koef. Trénera]]</f>
        <v>4.7250000000000005</v>
      </c>
      <c r="O166" s="52" t="str">
        <f>VLOOKUP(Workouts[[#This Row],[Meno Priezvisko]],Data!$E$62:$G$155,3)</f>
        <v>Koctur, Tomáš</v>
      </c>
      <c r="P166" s="10"/>
    </row>
    <row r="167" spans="2:16" ht="18" x14ac:dyDescent="0.25">
      <c r="B167" s="29">
        <v>46033</v>
      </c>
      <c r="C167" s="91" t="s">
        <v>227</v>
      </c>
      <c r="D167" s="17" t="s">
        <v>265</v>
      </c>
      <c r="E167" s="10" t="s">
        <v>16</v>
      </c>
      <c r="F167" s="19">
        <f>VLOOKUP(E167,Data!$I$21:$J$30,2,FALSE)</f>
        <v>2</v>
      </c>
      <c r="G167" s="14">
        <v>2</v>
      </c>
      <c r="H167" s="14">
        <v>2</v>
      </c>
      <c r="I167" s="19"/>
      <c r="J167" s="88">
        <f>VLOOKUP(Workouts[[#This Row],[Meno Priezvisko]],Data!$E$62:$I$155,5)</f>
        <v>1.05</v>
      </c>
      <c r="K167" s="92">
        <f>VLOOKUP(Workouts[[#This Row],[Tréner]],Data!$N$32:$O$46,2)</f>
        <v>1</v>
      </c>
      <c r="L167" s="90">
        <f>(Workouts[[#This Row],[Body za Umiestnenie]]+Workouts[[#This Row],[Body Účasť]])*Workouts[[#This Row],[koef. hráča]]</f>
        <v>2.1</v>
      </c>
      <c r="M167" s="52" t="str">
        <f>VLOOKUP(Workouts[[#This Row],[Meno Priezvisko]],Data!$E$62:$G$155,2)</f>
        <v>ŠK Pionierska</v>
      </c>
      <c r="N167" s="85">
        <f>Workouts[[#This Row],[Body spolu]]*Workouts[[#This Row],[koef. Trénera]]</f>
        <v>2.1</v>
      </c>
      <c r="O167" s="52" t="str">
        <f>VLOOKUP(Workouts[[#This Row],[Meno Priezvisko]],Data!$E$62:$G$155,3)</f>
        <v>Tužinčin, Lukáš</v>
      </c>
      <c r="P167" s="10"/>
    </row>
    <row r="168" spans="2:16" ht="18" x14ac:dyDescent="0.25">
      <c r="B168" s="29">
        <v>46033</v>
      </c>
      <c r="C168" s="91" t="s">
        <v>227</v>
      </c>
      <c r="D168" s="17" t="s">
        <v>230</v>
      </c>
      <c r="E168" s="10" t="s">
        <v>16</v>
      </c>
      <c r="F168" s="19">
        <f>VLOOKUP(E168,Data!$I$21:$J$30,2,FALSE)</f>
        <v>2</v>
      </c>
      <c r="G168" s="14">
        <v>1</v>
      </c>
      <c r="H168" s="14">
        <v>2</v>
      </c>
      <c r="I168" s="19">
        <f t="shared" ref="I168" si="11">H168-G168</f>
        <v>1</v>
      </c>
      <c r="J168" s="88">
        <f>VLOOKUP(Workouts[[#This Row],[Meno Priezvisko]],Data!$E$62:$I$155,5)</f>
        <v>1.2</v>
      </c>
      <c r="K168" s="92">
        <f>VLOOKUP(Workouts[[#This Row],[Tréner]],Data!$N$32:$O$46,2)</f>
        <v>1</v>
      </c>
      <c r="L168" s="90">
        <f>(Workouts[[#This Row],[Body za Umiestnenie]]+Workouts[[#This Row],[Body Účasť]])*Workouts[[#This Row],[koef. hráča]]</f>
        <v>3.5999999999999996</v>
      </c>
      <c r="M168" s="52" t="str">
        <f>VLOOKUP(Workouts[[#This Row],[Meno Priezvisko]],Data!$E$62:$G$155,2)</f>
        <v>POHODA Trnava</v>
      </c>
      <c r="N168" s="85">
        <f>Workouts[[#This Row],[Body spolu]]*Workouts[[#This Row],[koef. Trénera]]</f>
        <v>3.5999999999999996</v>
      </c>
      <c r="O168" s="52" t="str">
        <f>VLOOKUP(Workouts[[#This Row],[Meno Priezvisko]],Data!$E$62:$G$155,3)</f>
        <v>Varga, Patrik</v>
      </c>
      <c r="P168" s="10"/>
    </row>
    <row r="169" spans="2:16" ht="18" x14ac:dyDescent="0.25">
      <c r="B169" s="29">
        <v>46033</v>
      </c>
      <c r="C169" s="91" t="s">
        <v>227</v>
      </c>
      <c r="D169" s="17" t="s">
        <v>228</v>
      </c>
      <c r="E169" s="10" t="s">
        <v>16</v>
      </c>
      <c r="F169" s="19">
        <f>VLOOKUP(E169,Data!$I$21:$J$30,2,FALSE)</f>
        <v>2</v>
      </c>
      <c r="G169" s="14">
        <v>2</v>
      </c>
      <c r="H169" s="14">
        <v>2</v>
      </c>
      <c r="I169" s="19"/>
      <c r="J169" s="88">
        <f>VLOOKUP(Workouts[[#This Row],[Meno Priezvisko]],Data!$E$62:$I$155,5)</f>
        <v>1.2</v>
      </c>
      <c r="K169" s="92">
        <f>VLOOKUP(Workouts[[#This Row],[Tréner]],Data!$N$32:$O$46,2)</f>
        <v>1</v>
      </c>
      <c r="L169" s="90">
        <f>(Workouts[[#This Row],[Body za Umiestnenie]]+Workouts[[#This Row],[Body Účasť]])*Workouts[[#This Row],[koef. hráča]]</f>
        <v>2.4</v>
      </c>
      <c r="M169" s="52" t="str">
        <f>VLOOKUP(Workouts[[#This Row],[Meno Priezvisko]],Data!$E$62:$G$155,2)</f>
        <v>POHODA Trnava</v>
      </c>
      <c r="N169" s="85">
        <f>Workouts[[#This Row],[Body spolu]]*Workouts[[#This Row],[koef. Trénera]]</f>
        <v>2.4</v>
      </c>
      <c r="O169" s="52" t="str">
        <f>VLOOKUP(Workouts[[#This Row],[Meno Priezvisko]],Data!$E$62:$G$155,3)</f>
        <v>Varga, Patrik</v>
      </c>
      <c r="P169" s="10"/>
    </row>
    <row r="170" spans="2:16" ht="18" x14ac:dyDescent="0.25">
      <c r="B170" s="29">
        <v>46040</v>
      </c>
      <c r="C170" s="91" t="s">
        <v>14</v>
      </c>
      <c r="D170" s="17" t="s">
        <v>228</v>
      </c>
      <c r="E170" s="10" t="s">
        <v>14</v>
      </c>
      <c r="F170" s="19">
        <f>VLOOKUP(E170,Data!$I$21:$J$30,2,FALSE)</f>
        <v>8</v>
      </c>
      <c r="G170" s="14">
        <v>5</v>
      </c>
      <c r="H170" s="14"/>
      <c r="I170" s="19">
        <v>6</v>
      </c>
      <c r="J170" s="88">
        <f>VLOOKUP(Workouts[[#This Row],[Meno Priezvisko]],Data!$E$62:$I$155,5)</f>
        <v>1.2</v>
      </c>
      <c r="K170" s="92">
        <f>VLOOKUP(Workouts[[#This Row],[Tréner]],Data!$N$32:$O$46,2)</f>
        <v>1</v>
      </c>
      <c r="L170" s="90">
        <f>(Workouts[[#This Row],[Body za Umiestnenie]]+Workouts[[#This Row],[Body Účasť]])*Workouts[[#This Row],[koef. hráča]]</f>
        <v>16.8</v>
      </c>
      <c r="M170" s="52" t="str">
        <f>VLOOKUP(Workouts[[#This Row],[Meno Priezvisko]],Data!$E$62:$G$155,2)</f>
        <v>POHODA Trnava</v>
      </c>
      <c r="N170" s="85">
        <f>Workouts[[#This Row],[Body spolu]]*Workouts[[#This Row],[koef. Trénera]]</f>
        <v>16.8</v>
      </c>
      <c r="O170" s="52" t="str">
        <f>VLOOKUP(Workouts[[#This Row],[Meno Priezvisko]],Data!$E$62:$G$155,3)</f>
        <v>Varga, Patrik</v>
      </c>
      <c r="P170" s="10"/>
    </row>
    <row r="171" spans="2:16" ht="18" x14ac:dyDescent="0.25">
      <c r="B171" s="29">
        <v>46040</v>
      </c>
      <c r="C171" s="91" t="s">
        <v>14</v>
      </c>
      <c r="D171" s="17" t="s">
        <v>230</v>
      </c>
      <c r="E171" s="10" t="s">
        <v>14</v>
      </c>
      <c r="F171" s="19">
        <f>VLOOKUP(E171,Data!$I$21:$J$30,2,FALSE)</f>
        <v>8</v>
      </c>
      <c r="G171" s="14">
        <v>27</v>
      </c>
      <c r="H171" s="14"/>
      <c r="I171" s="19"/>
      <c r="J171" s="88">
        <f>VLOOKUP(Workouts[[#This Row],[Meno Priezvisko]],Data!$E$62:$I$155,5)</f>
        <v>1.2</v>
      </c>
      <c r="K171" s="92">
        <f>VLOOKUP(Workouts[[#This Row],[Tréner]],Data!$N$32:$O$46,2)</f>
        <v>1</v>
      </c>
      <c r="L171" s="90">
        <f>(Workouts[[#This Row],[Body za Umiestnenie]]+Workouts[[#This Row],[Body Účasť]])*Workouts[[#This Row],[koef. hráča]]</f>
        <v>9.6</v>
      </c>
      <c r="M171" s="52" t="str">
        <f>VLOOKUP(Workouts[[#This Row],[Meno Priezvisko]],Data!$E$62:$G$155,2)</f>
        <v>POHODA Trnava</v>
      </c>
      <c r="N171" s="85">
        <f>Workouts[[#This Row],[Body spolu]]*Workouts[[#This Row],[koef. Trénera]]</f>
        <v>9.6</v>
      </c>
      <c r="O171" s="52" t="str">
        <f>VLOOKUP(Workouts[[#This Row],[Meno Priezvisko]],Data!$E$62:$G$155,3)</f>
        <v>Varga, Patrik</v>
      </c>
      <c r="P171" s="10"/>
    </row>
    <row r="172" spans="2:16" ht="18" x14ac:dyDescent="0.25">
      <c r="B172" s="29">
        <v>46040</v>
      </c>
      <c r="C172" s="91" t="s">
        <v>14</v>
      </c>
      <c r="D172" s="17" t="s">
        <v>34</v>
      </c>
      <c r="E172" s="10" t="s">
        <v>14</v>
      </c>
      <c r="F172" s="19">
        <f>VLOOKUP(E172,Data!$I$21:$J$30,2,FALSE)</f>
        <v>8</v>
      </c>
      <c r="G172" s="14">
        <v>19</v>
      </c>
      <c r="H172" s="14"/>
      <c r="I172" s="19"/>
      <c r="J172" s="88">
        <f>VLOOKUP(Workouts[[#This Row],[Meno Priezvisko]],Data!$E$62:$I$155,5)</f>
        <v>1.1499999999999999</v>
      </c>
      <c r="K172" s="92">
        <f>VLOOKUP(Workouts[[#This Row],[Tréner]],Data!$N$32:$O$46,2)</f>
        <v>1.5</v>
      </c>
      <c r="L172" s="90">
        <f>(Workouts[[#This Row],[Body za Umiestnenie]]+Workouts[[#This Row],[Body Účasť]])*Workouts[[#This Row],[koef. hráča]]</f>
        <v>9.1999999999999993</v>
      </c>
      <c r="M172" s="52" t="str">
        <f>VLOOKUP(Workouts[[#This Row],[Meno Priezvisko]],Data!$E$62:$G$155,2)</f>
        <v>IMET SK BA</v>
      </c>
      <c r="N172" s="85">
        <f>Workouts[[#This Row],[Body spolu]]*Workouts[[#This Row],[koef. Trénera]]</f>
        <v>13.799999999999999</v>
      </c>
      <c r="O172" s="52" t="str">
        <f>VLOOKUP(Workouts[[#This Row],[Meno Priezvisko]],Data!$E$62:$G$155,3)</f>
        <v>Tóth, Tomáš</v>
      </c>
      <c r="P172" s="10"/>
    </row>
    <row r="173" spans="2:16" ht="18" x14ac:dyDescent="0.25">
      <c r="B173" s="29">
        <v>46040</v>
      </c>
      <c r="C173" s="91" t="s">
        <v>14</v>
      </c>
      <c r="D173" s="17" t="s">
        <v>52</v>
      </c>
      <c r="E173" s="10" t="s">
        <v>14</v>
      </c>
      <c r="F173" s="19">
        <f>VLOOKUP(E173,Data!$I$21:$J$30,2,FALSE)</f>
        <v>8</v>
      </c>
      <c r="G173" s="14">
        <v>43</v>
      </c>
      <c r="H173" s="14"/>
      <c r="I173" s="19"/>
      <c r="J173" s="88">
        <f>VLOOKUP(Workouts[[#This Row],[Meno Priezvisko]],Data!$E$62:$I$155,5)</f>
        <v>1.2</v>
      </c>
      <c r="K173" s="92">
        <f>VLOOKUP(Workouts[[#This Row],[Tréner]],Data!$N$32:$O$46,2)</f>
        <v>1.5</v>
      </c>
      <c r="L173" s="90">
        <f>(Workouts[[#This Row],[Body za Umiestnenie]]+Workouts[[#This Row],[Body Účasť]])*Workouts[[#This Row],[koef. hráča]]</f>
        <v>9.6</v>
      </c>
      <c r="M173" s="52" t="str">
        <f>VLOOKUP(Workouts[[#This Row],[Meno Priezvisko]],Data!$E$62:$G$155,2)</f>
        <v>IMET SK BA</v>
      </c>
      <c r="N173" s="85">
        <f>Workouts[[#This Row],[Body spolu]]*Workouts[[#This Row],[koef. Trénera]]</f>
        <v>14.399999999999999</v>
      </c>
      <c r="O173" s="52" t="str">
        <f>VLOOKUP(Workouts[[#This Row],[Meno Priezvisko]],Data!$E$62:$G$155,3)</f>
        <v>Tóth, Tomáš</v>
      </c>
      <c r="P173" s="10"/>
    </row>
    <row r="174" spans="2:16" ht="18" x14ac:dyDescent="0.25">
      <c r="B174" s="29">
        <v>46040</v>
      </c>
      <c r="C174" s="91" t="s">
        <v>14</v>
      </c>
      <c r="D174" s="17" t="s">
        <v>4</v>
      </c>
      <c r="E174" s="10" t="s">
        <v>14</v>
      </c>
      <c r="F174" s="19">
        <f>VLOOKUP(E174,Data!$I$21:$J$30,2,FALSE)</f>
        <v>8</v>
      </c>
      <c r="G174" s="14">
        <v>28</v>
      </c>
      <c r="H174" s="14"/>
      <c r="I174" s="19"/>
      <c r="J174" s="88">
        <f>VLOOKUP(Workouts[[#This Row],[Meno Priezvisko]],Data!$E$62:$I$155,5)</f>
        <v>1.2</v>
      </c>
      <c r="K174" s="92">
        <f>VLOOKUP(Workouts[[#This Row],[Tréner]],Data!$N$32:$O$46,2)</f>
        <v>2</v>
      </c>
      <c r="L174" s="90">
        <f>(Workouts[[#This Row],[Body za Umiestnenie]]+Workouts[[#This Row],[Body Účasť]])*Workouts[[#This Row],[koef. hráča]]</f>
        <v>9.6</v>
      </c>
      <c r="M174" s="52" t="str">
        <f>VLOOKUP(Workouts[[#This Row],[Meno Priezvisko]],Data!$E$62:$G$155,2)</f>
        <v>ŠK Pionierska</v>
      </c>
      <c r="N174" s="85">
        <f>Workouts[[#This Row],[Body spolu]]*Workouts[[#This Row],[koef. Trénera]]</f>
        <v>19.2</v>
      </c>
      <c r="O174" s="52" t="str">
        <f>VLOOKUP(Workouts[[#This Row],[Meno Priezvisko]],Data!$E$62:$G$155,3)</f>
        <v>Lorinčík, Dušan</v>
      </c>
      <c r="P174" s="10"/>
    </row>
    <row r="175" spans="2:16" ht="18" x14ac:dyDescent="0.25">
      <c r="B175" s="29">
        <v>46046</v>
      </c>
      <c r="C175" s="91" t="s">
        <v>236</v>
      </c>
      <c r="D175" s="17" t="s">
        <v>4</v>
      </c>
      <c r="E175" s="10" t="s">
        <v>15</v>
      </c>
      <c r="F175" s="19">
        <f>VLOOKUP(E175,Data!$I$21:$J$30,2,FALSE)</f>
        <v>4</v>
      </c>
      <c r="G175" s="14"/>
      <c r="H175" s="14"/>
      <c r="I175" s="19"/>
      <c r="J175" s="88">
        <f>VLOOKUP(Workouts[[#This Row],[Meno Priezvisko]],Data!$E$62:$I$155,5)</f>
        <v>1.2</v>
      </c>
      <c r="K175" s="92">
        <f>VLOOKUP(Workouts[[#This Row],[Tréner]],Data!$N$32:$O$46,2)</f>
        <v>2</v>
      </c>
      <c r="L175" s="90">
        <f>(Workouts[[#This Row],[Body za Umiestnenie]]+Workouts[[#This Row],[Body Účasť]])*Workouts[[#This Row],[koef. hráča]]</f>
        <v>4.8</v>
      </c>
      <c r="M175" s="52" t="str">
        <f>VLOOKUP(Workouts[[#This Row],[Meno Priezvisko]],Data!$E$62:$G$155,2)</f>
        <v>ŠK Pionierska</v>
      </c>
      <c r="N175" s="85">
        <f>Workouts[[#This Row],[Body spolu]]*Workouts[[#This Row],[koef. Trénera]]</f>
        <v>9.6</v>
      </c>
      <c r="O175" s="52" t="str">
        <f>VLOOKUP(Workouts[[#This Row],[Meno Priezvisko]],Data!$E$62:$G$155,3)</f>
        <v>Lorinčík, Dušan</v>
      </c>
      <c r="P175" s="10"/>
    </row>
    <row r="176" spans="2:16" ht="18" x14ac:dyDescent="0.25">
      <c r="B176" s="29">
        <v>46053</v>
      </c>
      <c r="C176" s="91" t="s">
        <v>236</v>
      </c>
      <c r="D176" s="17" t="s">
        <v>4</v>
      </c>
      <c r="E176" s="10" t="s">
        <v>17</v>
      </c>
      <c r="F176" s="19">
        <f>VLOOKUP(E176,Data!$I$21:$J$30,2,FALSE)</f>
        <v>3</v>
      </c>
      <c r="G176" s="14"/>
      <c r="H176" s="14"/>
      <c r="I176" s="19"/>
      <c r="J176" s="88">
        <f>VLOOKUP(Workouts[[#This Row],[Meno Priezvisko]],Data!$E$62:$I$155,5)</f>
        <v>1.2</v>
      </c>
      <c r="K176" s="92">
        <f>VLOOKUP(Workouts[[#This Row],[Tréner]],Data!$N$32:$O$46,2)</f>
        <v>2</v>
      </c>
      <c r="L176" s="90">
        <f>(Workouts[[#This Row],[Body za Umiestnenie]]+Workouts[[#This Row],[Body Účasť]])*Workouts[[#This Row],[koef. hráča]]</f>
        <v>3.5999999999999996</v>
      </c>
      <c r="M176" s="52" t="str">
        <f>VLOOKUP(Workouts[[#This Row],[Meno Priezvisko]],Data!$E$62:$G$155,2)</f>
        <v>ŠK Pionierska</v>
      </c>
      <c r="N176" s="85">
        <f>Workouts[[#This Row],[Body spolu]]*Workouts[[#This Row],[koef. Trénera]]</f>
        <v>7.1999999999999993</v>
      </c>
      <c r="O176" s="52" t="str">
        <f>VLOOKUP(Workouts[[#This Row],[Meno Priezvisko]],Data!$E$62:$G$155,3)</f>
        <v>Lorinčík, Dušan</v>
      </c>
      <c r="P176" s="10"/>
    </row>
    <row r="177" spans="2:16" ht="18" x14ac:dyDescent="0.25">
      <c r="B177" s="29">
        <v>46053</v>
      </c>
      <c r="C177" s="91" t="s">
        <v>236</v>
      </c>
      <c r="D177" s="17" t="s">
        <v>40</v>
      </c>
      <c r="E177" s="10" t="s">
        <v>17</v>
      </c>
      <c r="F177" s="19">
        <f>VLOOKUP(E177,Data!$I$21:$J$30,2,FALSE)</f>
        <v>3</v>
      </c>
      <c r="G177" s="14"/>
      <c r="H177" s="14"/>
      <c r="I177" s="19"/>
      <c r="J177" s="88">
        <f>VLOOKUP(Workouts[[#This Row],[Meno Priezvisko]],Data!$E$62:$I$155,5)</f>
        <v>1</v>
      </c>
      <c r="K177" s="92">
        <f>VLOOKUP(Workouts[[#This Row],[Tréner]],Data!$N$32:$O$46,2)</f>
        <v>1.5</v>
      </c>
      <c r="L177" s="90">
        <f>(Workouts[[#This Row],[Body za Umiestnenie]]+Workouts[[#This Row],[Body Účasť]])*Workouts[[#This Row],[koef. hráča]]</f>
        <v>3</v>
      </c>
      <c r="M177" s="52" t="str">
        <f>VLOOKUP(Workouts[[#This Row],[Meno Priezvisko]],Data!$E$62:$G$155,2)</f>
        <v>ŠK Pionierska</v>
      </c>
      <c r="N177" s="85">
        <f>Workouts[[#This Row],[Body spolu]]*Workouts[[#This Row],[koef. Trénera]]</f>
        <v>4.5</v>
      </c>
      <c r="O177" s="52" t="str">
        <f>VLOOKUP(Workouts[[#This Row],[Meno Priezvisko]],Data!$E$62:$G$155,3)</f>
        <v>CHÝBA</v>
      </c>
      <c r="P177" s="10"/>
    </row>
    <row r="178" spans="2:16" ht="18" x14ac:dyDescent="0.25">
      <c r="B178" s="29">
        <v>46067</v>
      </c>
      <c r="C178" s="91" t="s">
        <v>235</v>
      </c>
      <c r="D178" s="17" t="s">
        <v>40</v>
      </c>
      <c r="E178" s="10" t="s">
        <v>18</v>
      </c>
      <c r="F178" s="19">
        <f>VLOOKUP(E178,Data!$I$21:$J$30,2,FALSE)</f>
        <v>2</v>
      </c>
      <c r="G178" s="14">
        <v>3</v>
      </c>
      <c r="H178" s="14"/>
      <c r="I178" s="19">
        <v>2</v>
      </c>
      <c r="J178" s="88">
        <f>VLOOKUP(Workouts[[#This Row],[Meno Priezvisko]],Data!$E$62:$I$155,5)</f>
        <v>1</v>
      </c>
      <c r="K178" s="92">
        <f>VLOOKUP(Workouts[[#This Row],[Tréner]],Data!$N$32:$O$46,2)</f>
        <v>1.5</v>
      </c>
      <c r="L178" s="90">
        <f>(Workouts[[#This Row],[Body za Umiestnenie]]+Workouts[[#This Row],[Body Účasť]])*Workouts[[#This Row],[koef. hráča]]</f>
        <v>4</v>
      </c>
      <c r="M178" s="52" t="str">
        <f>VLOOKUP(Workouts[[#This Row],[Meno Priezvisko]],Data!$E$62:$G$155,2)</f>
        <v>ŠK Pionierska</v>
      </c>
      <c r="N178" s="85">
        <f>Workouts[[#This Row],[Body spolu]]*Workouts[[#This Row],[koef. Trénera]]</f>
        <v>6</v>
      </c>
      <c r="O178" s="52" t="str">
        <f>VLOOKUP(Workouts[[#This Row],[Meno Priezvisko]],Data!$E$62:$G$155,3)</f>
        <v>CHÝBA</v>
      </c>
      <c r="P178" s="10"/>
    </row>
    <row r="179" spans="2:16" ht="18" x14ac:dyDescent="0.25">
      <c r="B179" s="29">
        <v>46067</v>
      </c>
      <c r="C179" s="91" t="s">
        <v>235</v>
      </c>
      <c r="D179" s="17" t="s">
        <v>52</v>
      </c>
      <c r="E179" s="10" t="s">
        <v>18</v>
      </c>
      <c r="F179" s="19">
        <f>VLOOKUP(E179,Data!$I$21:$J$30,2,FALSE)</f>
        <v>2</v>
      </c>
      <c r="G179" s="14">
        <v>2</v>
      </c>
      <c r="H179" s="14"/>
      <c r="I179" s="19">
        <v>3</v>
      </c>
      <c r="J179" s="88">
        <f>VLOOKUP(Workouts[[#This Row],[Meno Priezvisko]],Data!$E$62:$I$155,5)</f>
        <v>1.2</v>
      </c>
      <c r="K179" s="92">
        <f>VLOOKUP(Workouts[[#This Row],[Tréner]],Data!$N$32:$O$46,2)</f>
        <v>1.5</v>
      </c>
      <c r="L179" s="90">
        <f>(Workouts[[#This Row],[Body za Umiestnenie]]+Workouts[[#This Row],[Body Účasť]])*Workouts[[#This Row],[koef. hráča]]</f>
        <v>6</v>
      </c>
      <c r="M179" s="52" t="str">
        <f>VLOOKUP(Workouts[[#This Row],[Meno Priezvisko]],Data!$E$62:$G$155,2)</f>
        <v>IMET SK BA</v>
      </c>
      <c r="N179" s="85">
        <f>Workouts[[#This Row],[Body spolu]]*Workouts[[#This Row],[koef. Trénera]]</f>
        <v>9</v>
      </c>
      <c r="O179" s="52" t="str">
        <f>VLOOKUP(Workouts[[#This Row],[Meno Priezvisko]],Data!$E$62:$G$155,3)</f>
        <v>Tóth, Tomáš</v>
      </c>
      <c r="P179" s="10"/>
    </row>
    <row r="180" spans="2:16" ht="18" x14ac:dyDescent="0.25">
      <c r="B180" s="29">
        <v>46074</v>
      </c>
      <c r="C180" s="91" t="s">
        <v>233</v>
      </c>
      <c r="D180" s="17" t="s">
        <v>40</v>
      </c>
      <c r="E180" s="10" t="s">
        <v>17</v>
      </c>
      <c r="F180" s="19">
        <f>VLOOKUP(E180,Data!$I$21:$J$30,2,FALSE)</f>
        <v>3</v>
      </c>
      <c r="G180" s="14">
        <v>17</v>
      </c>
      <c r="H180" s="14"/>
      <c r="I180" s="19"/>
      <c r="J180" s="88">
        <f>VLOOKUP(Workouts[[#This Row],[Meno Priezvisko]],Data!$E$62:$I$155,5)</f>
        <v>1</v>
      </c>
      <c r="K180" s="92">
        <f>VLOOKUP(Workouts[[#This Row],[Tréner]],Data!$N$32:$O$46,2)</f>
        <v>1.5</v>
      </c>
      <c r="L180" s="90">
        <f>(Workouts[[#This Row],[Body za Umiestnenie]]+Workouts[[#This Row],[Body Účasť]])*Workouts[[#This Row],[koef. hráča]]</f>
        <v>3</v>
      </c>
      <c r="M180" s="52" t="str">
        <f>VLOOKUP(Workouts[[#This Row],[Meno Priezvisko]],Data!$E$62:$G$155,2)</f>
        <v>ŠK Pionierska</v>
      </c>
      <c r="N180" s="85">
        <f>Workouts[[#This Row],[Body spolu]]*Workouts[[#This Row],[koef. Trénera]]</f>
        <v>4.5</v>
      </c>
      <c r="O180" s="52" t="str">
        <f>VLOOKUP(Workouts[[#This Row],[Meno Priezvisko]],Data!$E$62:$G$155,3)</f>
        <v>CHÝBA</v>
      </c>
      <c r="P180" s="10"/>
    </row>
    <row r="181" spans="2:16" ht="18" x14ac:dyDescent="0.25">
      <c r="B181" s="29">
        <v>46074</v>
      </c>
      <c r="C181" s="91" t="s">
        <v>233</v>
      </c>
      <c r="D181" s="17" t="s">
        <v>52</v>
      </c>
      <c r="E181" s="10" t="s">
        <v>17</v>
      </c>
      <c r="F181" s="19">
        <f>VLOOKUP(E181,Data!$I$21:$J$30,2,FALSE)</f>
        <v>3</v>
      </c>
      <c r="G181" s="14">
        <v>18</v>
      </c>
      <c r="H181" s="14"/>
      <c r="I181" s="19"/>
      <c r="J181" s="88">
        <f>VLOOKUP(Workouts[[#This Row],[Meno Priezvisko]],Data!$E$62:$I$155,5)</f>
        <v>1.2</v>
      </c>
      <c r="K181" s="92">
        <f>VLOOKUP(Workouts[[#This Row],[Tréner]],Data!$N$32:$O$46,2)</f>
        <v>1.5</v>
      </c>
      <c r="L181" s="90">
        <f>(Workouts[[#This Row],[Body za Umiestnenie]]+Workouts[[#This Row],[Body Účasť]])*Workouts[[#This Row],[koef. hráča]]</f>
        <v>3.5999999999999996</v>
      </c>
      <c r="M181" s="52" t="str">
        <f>VLOOKUP(Workouts[[#This Row],[Meno Priezvisko]],Data!$E$62:$G$155,2)</f>
        <v>IMET SK BA</v>
      </c>
      <c r="N181" s="85">
        <f>Workouts[[#This Row],[Body spolu]]*Workouts[[#This Row],[koef. Trénera]]</f>
        <v>5.3999999999999995</v>
      </c>
      <c r="O181" s="52" t="str">
        <f>VLOOKUP(Workouts[[#This Row],[Meno Priezvisko]],Data!$E$62:$G$155,3)</f>
        <v>Tóth, Tomáš</v>
      </c>
      <c r="P181" s="10"/>
    </row>
    <row r="182" spans="2:16" ht="18" x14ac:dyDescent="0.25">
      <c r="B182" s="29">
        <v>46075</v>
      </c>
      <c r="C182" s="91" t="s">
        <v>227</v>
      </c>
      <c r="D182" s="17" t="s">
        <v>70</v>
      </c>
      <c r="E182" s="10" t="s">
        <v>16</v>
      </c>
      <c r="F182" s="19">
        <f>VLOOKUP(E182,Data!$I$21:$J$30,2,FALSE)</f>
        <v>2</v>
      </c>
      <c r="G182" s="14">
        <v>1</v>
      </c>
      <c r="H182" s="14">
        <v>4</v>
      </c>
      <c r="I182" s="19">
        <f t="shared" ref="I182:I184" si="12">H182-G182</f>
        <v>3</v>
      </c>
      <c r="J182" s="88">
        <f>VLOOKUP(Workouts[[#This Row],[Meno Priezvisko]],Data!$E$62:$I$155,5)</f>
        <v>1.05</v>
      </c>
      <c r="K182" s="92">
        <f>VLOOKUP(Workouts[[#This Row],[Tréner]],Data!$N$32:$O$46,2)</f>
        <v>1</v>
      </c>
      <c r="L182" s="90">
        <f>(Workouts[[#This Row],[Body za Umiestnenie]]+Workouts[[#This Row],[Body Účasť]])*Workouts[[#This Row],[koef. hráča]]</f>
        <v>5.25</v>
      </c>
      <c r="M182" s="52" t="str">
        <f>VLOOKUP(Workouts[[#This Row],[Meno Priezvisko]],Data!$E$62:$G$155,2)</f>
        <v>ŠK Pionierska</v>
      </c>
      <c r="N182" s="85">
        <f>Workouts[[#This Row],[Body spolu]]*Workouts[[#This Row],[koef. Trénera]]</f>
        <v>5.25</v>
      </c>
      <c r="O182" s="52" t="str">
        <f>VLOOKUP(Workouts[[#This Row],[Meno Priezvisko]],Data!$E$62:$G$155,3)</f>
        <v>Tužinčin, Lukáš</v>
      </c>
      <c r="P182" s="10"/>
    </row>
    <row r="183" spans="2:16" ht="18" x14ac:dyDescent="0.25">
      <c r="B183" s="29">
        <v>46075</v>
      </c>
      <c r="C183" s="91" t="s">
        <v>227</v>
      </c>
      <c r="D183" s="17" t="s">
        <v>63</v>
      </c>
      <c r="E183" s="10" t="s">
        <v>16</v>
      </c>
      <c r="F183" s="19">
        <f>VLOOKUP(E183,Data!$I$21:$J$30,2,FALSE)</f>
        <v>2</v>
      </c>
      <c r="G183" s="14">
        <v>2</v>
      </c>
      <c r="H183" s="14">
        <v>4</v>
      </c>
      <c r="I183" s="19">
        <f t="shared" si="12"/>
        <v>2</v>
      </c>
      <c r="J183" s="88">
        <f>VLOOKUP(Workouts[[#This Row],[Meno Priezvisko]],Data!$E$62:$I$155,5)</f>
        <v>1.05</v>
      </c>
      <c r="K183" s="92">
        <f>VLOOKUP(Workouts[[#This Row],[Tréner]],Data!$N$32:$O$46,2)</f>
        <v>1.5</v>
      </c>
      <c r="L183" s="90">
        <f>(Workouts[[#This Row],[Body za Umiestnenie]]+Workouts[[#This Row],[Body Účasť]])*Workouts[[#This Row],[koef. hráča]]</f>
        <v>4.2</v>
      </c>
      <c r="M183" s="52" t="str">
        <f>VLOOKUP(Workouts[[#This Row],[Meno Priezvisko]],Data!$E$62:$G$155,2)</f>
        <v>BALDI KE</v>
      </c>
      <c r="N183" s="85">
        <f>Workouts[[#This Row],[Body spolu]]*Workouts[[#This Row],[koef. Trénera]]</f>
        <v>6.3000000000000007</v>
      </c>
      <c r="O183" s="52" t="str">
        <f>VLOOKUP(Workouts[[#This Row],[Meno Priezvisko]],Data!$E$62:$G$155,3)</f>
        <v>Fecák, Tomáš</v>
      </c>
      <c r="P183" s="10"/>
    </row>
    <row r="184" spans="2:16" ht="18" x14ac:dyDescent="0.25">
      <c r="B184" s="29">
        <v>46075</v>
      </c>
      <c r="C184" s="91" t="s">
        <v>227</v>
      </c>
      <c r="D184" s="17" t="s">
        <v>160</v>
      </c>
      <c r="E184" s="10" t="s">
        <v>16</v>
      </c>
      <c r="F184" s="19">
        <f>VLOOKUP(E184,Data!$I$21:$J$30,2,FALSE)</f>
        <v>2</v>
      </c>
      <c r="G184" s="14">
        <v>3</v>
      </c>
      <c r="H184" s="14">
        <v>4</v>
      </c>
      <c r="I184" s="19">
        <f t="shared" si="12"/>
        <v>1</v>
      </c>
      <c r="J184" s="88">
        <f>VLOOKUP(Workouts[[#This Row],[Meno Priezvisko]],Data!$E$62:$I$155,5)</f>
        <v>1</v>
      </c>
      <c r="K184" s="92">
        <f>VLOOKUP(Workouts[[#This Row],[Tréner]],Data!$N$32:$O$46,2)</f>
        <v>1.5</v>
      </c>
      <c r="L184" s="90">
        <f>(Workouts[[#This Row],[Body za Umiestnenie]]+Workouts[[#This Row],[Body Účasť]])*Workouts[[#This Row],[koef. hráča]]</f>
        <v>3</v>
      </c>
      <c r="M184" s="52" t="str">
        <f>VLOOKUP(Workouts[[#This Row],[Meno Priezvisko]],Data!$E$62:$G$155,2)</f>
        <v>IMET SK BA</v>
      </c>
      <c r="N184" s="85">
        <f>Workouts[[#This Row],[Body spolu]]*Workouts[[#This Row],[koef. Trénera]]</f>
        <v>4.5</v>
      </c>
      <c r="O184" s="52" t="str">
        <f>VLOOKUP(Workouts[[#This Row],[Meno Priezvisko]],Data!$E$62:$G$155,3)</f>
        <v>CHÝBA</v>
      </c>
      <c r="P184" s="10"/>
    </row>
    <row r="185" spans="2:16" ht="18" x14ac:dyDescent="0.25">
      <c r="B185" s="29">
        <v>46075</v>
      </c>
      <c r="C185" s="91" t="s">
        <v>227</v>
      </c>
      <c r="D185" s="17" t="s">
        <v>71</v>
      </c>
      <c r="E185" s="10" t="s">
        <v>16</v>
      </c>
      <c r="F185" s="19">
        <f>VLOOKUP(E185,Data!$I$21:$J$30,2,FALSE)</f>
        <v>2</v>
      </c>
      <c r="G185" s="14">
        <v>4</v>
      </c>
      <c r="H185" s="14">
        <v>4</v>
      </c>
      <c r="I185" s="19"/>
      <c r="J185" s="88">
        <f>VLOOKUP(Workouts[[#This Row],[Meno Priezvisko]],Data!$E$62:$I$155,5)</f>
        <v>1.05</v>
      </c>
      <c r="K185" s="92">
        <f>VLOOKUP(Workouts[[#This Row],[Tréner]],Data!$N$32:$O$46,2)</f>
        <v>1</v>
      </c>
      <c r="L185" s="90">
        <f>(Workouts[[#This Row],[Body za Umiestnenie]]+Workouts[[#This Row],[Body Účasť]])*Workouts[[#This Row],[koef. hráča]]</f>
        <v>2.1</v>
      </c>
      <c r="M185" s="52" t="str">
        <f>VLOOKUP(Workouts[[#This Row],[Meno Priezvisko]],Data!$E$62:$G$155,2)</f>
        <v>ŠK Pionierska</v>
      </c>
      <c r="N185" s="85">
        <f>Workouts[[#This Row],[Body spolu]]*Workouts[[#This Row],[koef. Trénera]]</f>
        <v>2.1</v>
      </c>
      <c r="O185" s="52" t="str">
        <f>VLOOKUP(Workouts[[#This Row],[Meno Priezvisko]],Data!$E$62:$G$155,3)</f>
        <v>Tužinčin, Lukáš</v>
      </c>
      <c r="P185" s="10"/>
    </row>
    <row r="186" spans="2:16" ht="18" x14ac:dyDescent="0.25">
      <c r="B186" s="29">
        <v>46075</v>
      </c>
      <c r="C186" s="91" t="s">
        <v>227</v>
      </c>
      <c r="D186" s="17" t="s">
        <v>34</v>
      </c>
      <c r="E186" s="10" t="s">
        <v>16</v>
      </c>
      <c r="F186" s="19">
        <f>VLOOKUP(E186,Data!$I$21:$J$30,2,FALSE)</f>
        <v>2</v>
      </c>
      <c r="G186" s="14">
        <v>1</v>
      </c>
      <c r="H186" s="14">
        <v>6</v>
      </c>
      <c r="I186" s="19">
        <f t="shared" ref="I186:I190" si="13">H186-G186</f>
        <v>5</v>
      </c>
      <c r="J186" s="88">
        <f>VLOOKUP(Workouts[[#This Row],[Meno Priezvisko]],Data!$E$62:$I$155,5)</f>
        <v>1.1499999999999999</v>
      </c>
      <c r="K186" s="92">
        <f>VLOOKUP(Workouts[[#This Row],[Tréner]],Data!$N$32:$O$46,2)</f>
        <v>1.5</v>
      </c>
      <c r="L186" s="90">
        <f>(Workouts[[#This Row],[Body za Umiestnenie]]+Workouts[[#This Row],[Body Účasť]])*Workouts[[#This Row],[koef. hráča]]</f>
        <v>8.0499999999999989</v>
      </c>
      <c r="M186" s="52" t="str">
        <f>VLOOKUP(Workouts[[#This Row],[Meno Priezvisko]],Data!$E$62:$G$155,2)</f>
        <v>IMET SK BA</v>
      </c>
      <c r="N186" s="85">
        <f>Workouts[[#This Row],[Body spolu]]*Workouts[[#This Row],[koef. Trénera]]</f>
        <v>12.074999999999999</v>
      </c>
      <c r="O186" s="52" t="str">
        <f>VLOOKUP(Workouts[[#This Row],[Meno Priezvisko]],Data!$E$62:$G$155,3)</f>
        <v>Tóth, Tomáš</v>
      </c>
      <c r="P186" s="10"/>
    </row>
    <row r="187" spans="2:16" ht="18" x14ac:dyDescent="0.25">
      <c r="B187" s="29">
        <v>46075</v>
      </c>
      <c r="C187" s="91" t="s">
        <v>227</v>
      </c>
      <c r="D187" s="17" t="s">
        <v>266</v>
      </c>
      <c r="E187" s="10" t="s">
        <v>16</v>
      </c>
      <c r="F187" s="19">
        <f>VLOOKUP(E187,Data!$I$21:$J$30,2,FALSE)</f>
        <v>2</v>
      </c>
      <c r="G187" s="14">
        <v>2</v>
      </c>
      <c r="H187" s="14">
        <v>6</v>
      </c>
      <c r="I187" s="19">
        <f t="shared" si="13"/>
        <v>4</v>
      </c>
      <c r="J187" s="88">
        <f>VLOOKUP(Workouts[[#This Row],[Meno Priezvisko]],Data!$E$62:$I$155,5)</f>
        <v>1</v>
      </c>
      <c r="K187" s="92" t="e">
        <f>VLOOKUP(Workouts[[#This Row],[Tréner]],Data!$N$32:$O$46,2)</f>
        <v>#N/A</v>
      </c>
      <c r="L187" s="90">
        <f>(Workouts[[#This Row],[Body za Umiestnenie]]+Workouts[[#This Row],[Body Účasť]])*Workouts[[#This Row],[koef. hráča]]</f>
        <v>6</v>
      </c>
      <c r="M187" s="52" t="str">
        <f>VLOOKUP(Workouts[[#This Row],[Meno Priezvisko]],Data!$E$62:$G$155,2)</f>
        <v>IMET SK BA</v>
      </c>
      <c r="N187" s="85" t="e">
        <f>Workouts[[#This Row],[Body spolu]]*Workouts[[#This Row],[koef. Trénera]]</f>
        <v>#N/A</v>
      </c>
      <c r="O187" s="52" t="str">
        <f>VLOOKUP(Workouts[[#This Row],[Meno Priezvisko]],Data!$E$62:$G$155,3)</f>
        <v>CZ</v>
      </c>
      <c r="P187" s="10"/>
    </row>
    <row r="188" spans="2:16" ht="18" x14ac:dyDescent="0.25">
      <c r="B188" s="29">
        <v>46075</v>
      </c>
      <c r="C188" s="91" t="s">
        <v>227</v>
      </c>
      <c r="D188" s="17" t="s">
        <v>49</v>
      </c>
      <c r="E188" s="10" t="s">
        <v>16</v>
      </c>
      <c r="F188" s="19">
        <f>VLOOKUP(E188,Data!$I$21:$J$30,2,FALSE)</f>
        <v>2</v>
      </c>
      <c r="G188" s="14">
        <v>3</v>
      </c>
      <c r="H188" s="14">
        <v>6</v>
      </c>
      <c r="I188" s="19">
        <f t="shared" si="13"/>
        <v>3</v>
      </c>
      <c r="J188" s="88">
        <f>VLOOKUP(Workouts[[#This Row],[Meno Priezvisko]],Data!$E$62:$I$155,5)</f>
        <v>1.05</v>
      </c>
      <c r="K188" s="92" t="e">
        <f>VLOOKUP(Workouts[[#This Row],[Tréner]],Data!$N$32:$O$46,2)</f>
        <v>#N/A</v>
      </c>
      <c r="L188" s="90">
        <f>(Workouts[[#This Row],[Body za Umiestnenie]]+Workouts[[#This Row],[Body Účasť]])*Workouts[[#This Row],[koef. hráča]]</f>
        <v>5.25</v>
      </c>
      <c r="M188" s="52" t="str">
        <f>VLOOKUP(Workouts[[#This Row],[Meno Priezvisko]],Data!$E$62:$G$155,2)</f>
        <v>IMET SK BA</v>
      </c>
      <c r="N188" s="85" t="e">
        <f>Workouts[[#This Row],[Body spolu]]*Workouts[[#This Row],[koef. Trénera]]</f>
        <v>#N/A</v>
      </c>
      <c r="O188" s="52" t="str">
        <f>VLOOKUP(Workouts[[#This Row],[Meno Priezvisko]],Data!$E$62:$G$155,3)</f>
        <v>CZ</v>
      </c>
      <c r="P188" s="10"/>
    </row>
    <row r="189" spans="2:16" ht="18" x14ac:dyDescent="0.25">
      <c r="B189" s="29">
        <v>46075</v>
      </c>
      <c r="C189" s="91" t="s">
        <v>227</v>
      </c>
      <c r="D189" s="17" t="s">
        <v>53</v>
      </c>
      <c r="E189" s="10" t="s">
        <v>16</v>
      </c>
      <c r="F189" s="19">
        <f>VLOOKUP(E189,Data!$I$21:$J$30,2,FALSE)</f>
        <v>2</v>
      </c>
      <c r="G189" s="14">
        <v>4</v>
      </c>
      <c r="H189" s="14">
        <v>6</v>
      </c>
      <c r="I189" s="19">
        <f t="shared" si="13"/>
        <v>2</v>
      </c>
      <c r="J189" s="88">
        <f>VLOOKUP(Workouts[[#This Row],[Meno Priezvisko]],Data!$E$62:$I$155,5)</f>
        <v>1.05</v>
      </c>
      <c r="K189" s="92">
        <f>VLOOKUP(Workouts[[#This Row],[Tréner]],Data!$N$32:$O$46,2)</f>
        <v>1.5</v>
      </c>
      <c r="L189" s="90">
        <f>(Workouts[[#This Row],[Body za Umiestnenie]]+Workouts[[#This Row],[Body Účasť]])*Workouts[[#This Row],[koef. hráča]]</f>
        <v>4.2</v>
      </c>
      <c r="M189" s="52" t="str">
        <f>VLOOKUP(Workouts[[#This Row],[Meno Priezvisko]],Data!$E$62:$G$155,2)</f>
        <v>BALDI KE</v>
      </c>
      <c r="N189" s="85">
        <f>Workouts[[#This Row],[Body spolu]]*Workouts[[#This Row],[koef. Trénera]]</f>
        <v>6.3000000000000007</v>
      </c>
      <c r="O189" s="52" t="str">
        <f>VLOOKUP(Workouts[[#This Row],[Meno Priezvisko]],Data!$E$62:$G$155,3)</f>
        <v>Koctur, Tomáš</v>
      </c>
      <c r="P189" s="10"/>
    </row>
    <row r="190" spans="2:16" ht="18" x14ac:dyDescent="0.25">
      <c r="B190" s="29">
        <v>46075</v>
      </c>
      <c r="C190" s="91" t="s">
        <v>227</v>
      </c>
      <c r="D190" s="17" t="s">
        <v>38</v>
      </c>
      <c r="E190" s="10" t="s">
        <v>16</v>
      </c>
      <c r="F190" s="19">
        <f>VLOOKUP(E190,Data!$I$21:$J$30,2,FALSE)</f>
        <v>2</v>
      </c>
      <c r="G190" s="14">
        <v>5</v>
      </c>
      <c r="H190" s="14">
        <v>6</v>
      </c>
      <c r="I190" s="19">
        <f t="shared" si="13"/>
        <v>1</v>
      </c>
      <c r="J190" s="88">
        <f>VLOOKUP(Workouts[[#This Row],[Meno Priezvisko]],Data!$E$62:$I$155,5)</f>
        <v>1.05</v>
      </c>
      <c r="K190" s="92">
        <f>VLOOKUP(Workouts[[#This Row],[Tréner]],Data!$N$32:$O$46,2)</f>
        <v>1.5</v>
      </c>
      <c r="L190" s="90">
        <f>(Workouts[[#This Row],[Body za Umiestnenie]]+Workouts[[#This Row],[Body Účasť]])*Workouts[[#This Row],[koef. hráča]]</f>
        <v>3.1500000000000004</v>
      </c>
      <c r="M190" s="52" t="str">
        <f>VLOOKUP(Workouts[[#This Row],[Meno Priezvisko]],Data!$E$62:$G$155,2)</f>
        <v>BALDI KE</v>
      </c>
      <c r="N190" s="85">
        <f>Workouts[[#This Row],[Body spolu]]*Workouts[[#This Row],[koef. Trénera]]</f>
        <v>4.7250000000000005</v>
      </c>
      <c r="O190" s="52" t="str">
        <f>VLOOKUP(Workouts[[#This Row],[Meno Priezvisko]],Data!$E$62:$G$155,3)</f>
        <v>Fecák, Tomáš</v>
      </c>
      <c r="P190" s="10"/>
    </row>
    <row r="191" spans="2:16" ht="18" x14ac:dyDescent="0.25">
      <c r="B191" s="29">
        <v>46075</v>
      </c>
      <c r="C191" s="91" t="s">
        <v>227</v>
      </c>
      <c r="D191" s="17" t="s">
        <v>265</v>
      </c>
      <c r="E191" s="10" t="s">
        <v>16</v>
      </c>
      <c r="F191" s="19">
        <f>VLOOKUP(E191,Data!$I$21:$J$30,2,FALSE)</f>
        <v>2</v>
      </c>
      <c r="G191" s="14">
        <v>6</v>
      </c>
      <c r="H191" s="14">
        <v>6</v>
      </c>
      <c r="I191" s="19"/>
      <c r="J191" s="88">
        <f>VLOOKUP(Workouts[[#This Row],[Meno Priezvisko]],Data!$E$62:$I$155,5)</f>
        <v>1.05</v>
      </c>
      <c r="K191" s="92">
        <f>VLOOKUP(Workouts[[#This Row],[Tréner]],Data!$N$32:$O$46,2)</f>
        <v>1</v>
      </c>
      <c r="L191" s="90">
        <f>(Workouts[[#This Row],[Body za Umiestnenie]]+Workouts[[#This Row],[Body Účasť]])*Workouts[[#This Row],[koef. hráča]]</f>
        <v>2.1</v>
      </c>
      <c r="M191" s="52" t="str">
        <f>VLOOKUP(Workouts[[#This Row],[Meno Priezvisko]],Data!$E$62:$G$155,2)</f>
        <v>ŠK Pionierska</v>
      </c>
      <c r="N191" s="85">
        <f>Workouts[[#This Row],[Body spolu]]*Workouts[[#This Row],[koef. Trénera]]</f>
        <v>2.1</v>
      </c>
      <c r="O191" s="52" t="str">
        <f>VLOOKUP(Workouts[[#This Row],[Meno Priezvisko]],Data!$E$62:$G$155,3)</f>
        <v>Tužinčin, Lukáš</v>
      </c>
      <c r="P191" s="10"/>
    </row>
    <row r="192" spans="2:16" ht="18" x14ac:dyDescent="0.25">
      <c r="B192" s="29">
        <v>46075</v>
      </c>
      <c r="C192" s="91" t="s">
        <v>227</v>
      </c>
      <c r="D192" s="17" t="s">
        <v>230</v>
      </c>
      <c r="E192" s="10" t="s">
        <v>16</v>
      </c>
      <c r="F192" s="19">
        <f>VLOOKUP(E192,Data!$I$21:$J$30,2,FALSE)</f>
        <v>2</v>
      </c>
      <c r="G192" s="14">
        <v>1</v>
      </c>
      <c r="H192" s="14">
        <v>7</v>
      </c>
      <c r="I192" s="19">
        <f t="shared" ref="I192:I197" si="14">H192-G192</f>
        <v>6</v>
      </c>
      <c r="J192" s="88">
        <f>VLOOKUP(Workouts[[#This Row],[Meno Priezvisko]],Data!$E$62:$I$155,5)</f>
        <v>1.2</v>
      </c>
      <c r="K192" s="92">
        <f>VLOOKUP(Workouts[[#This Row],[Tréner]],Data!$N$32:$O$46,2)</f>
        <v>1</v>
      </c>
      <c r="L192" s="90">
        <f>(Workouts[[#This Row],[Body za Umiestnenie]]+Workouts[[#This Row],[Body Účasť]])*Workouts[[#This Row],[koef. hráča]]</f>
        <v>9.6</v>
      </c>
      <c r="M192" s="52" t="str">
        <f>VLOOKUP(Workouts[[#This Row],[Meno Priezvisko]],Data!$E$62:$G$155,2)</f>
        <v>POHODA Trnava</v>
      </c>
      <c r="N192" s="85">
        <f>Workouts[[#This Row],[Body spolu]]*Workouts[[#This Row],[koef. Trénera]]</f>
        <v>9.6</v>
      </c>
      <c r="O192" s="52" t="str">
        <f>VLOOKUP(Workouts[[#This Row],[Meno Priezvisko]],Data!$E$62:$G$155,3)</f>
        <v>Varga, Patrik</v>
      </c>
      <c r="P192" s="10"/>
    </row>
    <row r="193" spans="2:16" ht="18" x14ac:dyDescent="0.25">
      <c r="B193" s="29">
        <v>46075</v>
      </c>
      <c r="C193" s="91" t="s">
        <v>227</v>
      </c>
      <c r="D193" s="17" t="s">
        <v>228</v>
      </c>
      <c r="E193" s="10" t="s">
        <v>16</v>
      </c>
      <c r="F193" s="19">
        <f>VLOOKUP(E193,Data!$I$21:$J$30,2,FALSE)</f>
        <v>2</v>
      </c>
      <c r="G193" s="14">
        <v>2</v>
      </c>
      <c r="H193" s="14">
        <v>7</v>
      </c>
      <c r="I193" s="19">
        <f t="shared" si="14"/>
        <v>5</v>
      </c>
      <c r="J193" s="88">
        <f>VLOOKUP(Workouts[[#This Row],[Meno Priezvisko]],Data!$E$62:$I$155,5)</f>
        <v>1.2</v>
      </c>
      <c r="K193" s="92">
        <f>VLOOKUP(Workouts[[#This Row],[Tréner]],Data!$N$32:$O$46,2)</f>
        <v>1</v>
      </c>
      <c r="L193" s="90">
        <f>(Workouts[[#This Row],[Body za Umiestnenie]]+Workouts[[#This Row],[Body Účasť]])*Workouts[[#This Row],[koef. hráča]]</f>
        <v>8.4</v>
      </c>
      <c r="M193" s="52" t="str">
        <f>VLOOKUP(Workouts[[#This Row],[Meno Priezvisko]],Data!$E$62:$G$155,2)</f>
        <v>POHODA Trnava</v>
      </c>
      <c r="N193" s="85">
        <f>Workouts[[#This Row],[Body spolu]]*Workouts[[#This Row],[koef. Trénera]]</f>
        <v>8.4</v>
      </c>
      <c r="O193" s="52" t="str">
        <f>VLOOKUP(Workouts[[#This Row],[Meno Priezvisko]],Data!$E$62:$G$155,3)</f>
        <v>Varga, Patrik</v>
      </c>
      <c r="P193" s="10"/>
    </row>
    <row r="194" spans="2:16" ht="18" x14ac:dyDescent="0.25">
      <c r="B194" s="29">
        <v>46075</v>
      </c>
      <c r="C194" s="91" t="s">
        <v>227</v>
      </c>
      <c r="D194" s="17" t="s">
        <v>85</v>
      </c>
      <c r="E194" s="10" t="s">
        <v>16</v>
      </c>
      <c r="F194" s="19">
        <f>VLOOKUP(E194,Data!$I$21:$J$30,2,FALSE)</f>
        <v>2</v>
      </c>
      <c r="G194" s="14">
        <v>3</v>
      </c>
      <c r="H194" s="14">
        <v>7</v>
      </c>
      <c r="I194" s="19">
        <f t="shared" si="14"/>
        <v>4</v>
      </c>
      <c r="J194" s="88">
        <f>VLOOKUP(Workouts[[#This Row],[Meno Priezvisko]],Data!$E$62:$I$155,5)</f>
        <v>1.05</v>
      </c>
      <c r="K194" s="92">
        <f>VLOOKUP(Workouts[[#This Row],[Tréner]],Data!$N$32:$O$46,2)</f>
        <v>1.5</v>
      </c>
      <c r="L194" s="90">
        <f>(Workouts[[#This Row],[Body za Umiestnenie]]+Workouts[[#This Row],[Body Účasť]])*Workouts[[#This Row],[koef. hráča]]</f>
        <v>6.3000000000000007</v>
      </c>
      <c r="M194" s="52" t="str">
        <f>VLOOKUP(Workouts[[#This Row],[Meno Priezvisko]],Data!$E$62:$G$155,2)</f>
        <v>BALDI KE</v>
      </c>
      <c r="N194" s="85">
        <f>Workouts[[#This Row],[Body spolu]]*Workouts[[#This Row],[koef. Trénera]]</f>
        <v>9.4500000000000011</v>
      </c>
      <c r="O194" s="52" t="str">
        <f>VLOOKUP(Workouts[[#This Row],[Meno Priezvisko]],Data!$E$62:$G$155,3)</f>
        <v>Kuchárik, Tomáš</v>
      </c>
      <c r="P194" s="10"/>
    </row>
    <row r="195" spans="2:16" ht="18" x14ac:dyDescent="0.25">
      <c r="B195" s="29">
        <v>46075</v>
      </c>
      <c r="C195" s="91" t="s">
        <v>227</v>
      </c>
      <c r="D195" s="17" t="s">
        <v>84</v>
      </c>
      <c r="E195" s="10" t="s">
        <v>16</v>
      </c>
      <c r="F195" s="19">
        <f>VLOOKUP(E195,Data!$I$21:$J$30,2,FALSE)</f>
        <v>2</v>
      </c>
      <c r="G195" s="14">
        <v>4</v>
      </c>
      <c r="H195" s="14">
        <v>7</v>
      </c>
      <c r="I195" s="19">
        <f t="shared" si="14"/>
        <v>3</v>
      </c>
      <c r="J195" s="88">
        <f>VLOOKUP(Workouts[[#This Row],[Meno Priezvisko]],Data!$E$62:$I$155,5)</f>
        <v>1.05</v>
      </c>
      <c r="K195" s="92">
        <f>VLOOKUP(Workouts[[#This Row],[Tréner]],Data!$N$32:$O$46,2)</f>
        <v>1.5</v>
      </c>
      <c r="L195" s="90">
        <f>(Workouts[[#This Row],[Body za Umiestnenie]]+Workouts[[#This Row],[Body Účasť]])*Workouts[[#This Row],[koef. hráča]]</f>
        <v>5.25</v>
      </c>
      <c r="M195" s="52" t="str">
        <f>VLOOKUP(Workouts[[#This Row],[Meno Priezvisko]],Data!$E$62:$G$155,2)</f>
        <v>BALDI KE</v>
      </c>
      <c r="N195" s="85">
        <f>Workouts[[#This Row],[Body spolu]]*Workouts[[#This Row],[koef. Trénera]]</f>
        <v>7.875</v>
      </c>
      <c r="O195" s="52" t="str">
        <f>VLOOKUP(Workouts[[#This Row],[Meno Priezvisko]],Data!$E$62:$G$155,3)</f>
        <v>Kuchárik, Tomáš</v>
      </c>
      <c r="P195" s="10"/>
    </row>
    <row r="196" spans="2:16" ht="18" x14ac:dyDescent="0.25">
      <c r="B196" s="29">
        <v>46075</v>
      </c>
      <c r="C196" s="91" t="s">
        <v>227</v>
      </c>
      <c r="D196" s="17" t="s">
        <v>161</v>
      </c>
      <c r="E196" s="10" t="s">
        <v>16</v>
      </c>
      <c r="F196" s="19">
        <f>VLOOKUP(E196,Data!$I$21:$J$30,2,FALSE)</f>
        <v>2</v>
      </c>
      <c r="G196" s="14">
        <v>5</v>
      </c>
      <c r="H196" s="14">
        <v>7</v>
      </c>
      <c r="I196" s="19">
        <f t="shared" si="14"/>
        <v>2</v>
      </c>
      <c r="J196" s="88">
        <f>VLOOKUP(Workouts[[#This Row],[Meno Priezvisko]],Data!$E$62:$I$155,5)</f>
        <v>1.05</v>
      </c>
      <c r="K196" s="92">
        <f>VLOOKUP(Workouts[[#This Row],[Tréner]],Data!$N$32:$O$46,2)</f>
        <v>1.5</v>
      </c>
      <c r="L196" s="90">
        <f>(Workouts[[#This Row],[Body za Umiestnenie]]+Workouts[[#This Row],[Body Účasť]])*Workouts[[#This Row],[koef. hráča]]</f>
        <v>4.2</v>
      </c>
      <c r="M196" s="52" t="str">
        <f>VLOOKUP(Workouts[[#This Row],[Meno Priezvisko]],Data!$E$62:$G$155,2)</f>
        <v>BALDI KE</v>
      </c>
      <c r="N196" s="85">
        <f>Workouts[[#This Row],[Body spolu]]*Workouts[[#This Row],[koef. Trénera]]</f>
        <v>6.3000000000000007</v>
      </c>
      <c r="O196" s="52" t="str">
        <f>VLOOKUP(Workouts[[#This Row],[Meno Priezvisko]],Data!$E$62:$G$155,3)</f>
        <v>Fecák, Tomáš</v>
      </c>
      <c r="P196" s="10"/>
    </row>
    <row r="197" spans="2:16" ht="18" x14ac:dyDescent="0.25">
      <c r="B197" s="29">
        <v>46075</v>
      </c>
      <c r="C197" s="91" t="s">
        <v>227</v>
      </c>
      <c r="D197" s="17" t="s">
        <v>247</v>
      </c>
      <c r="E197" s="10" t="s">
        <v>16</v>
      </c>
      <c r="F197" s="19">
        <f>VLOOKUP(E197,Data!$I$21:$J$30,2,FALSE)</f>
        <v>2</v>
      </c>
      <c r="G197" s="14">
        <v>6</v>
      </c>
      <c r="H197" s="14">
        <v>7</v>
      </c>
      <c r="I197" s="19">
        <f t="shared" si="14"/>
        <v>1</v>
      </c>
      <c r="J197" s="88">
        <f>VLOOKUP(Workouts[[#This Row],[Meno Priezvisko]],Data!$E$62:$I$155,5)</f>
        <v>1</v>
      </c>
      <c r="K197" s="92">
        <f>VLOOKUP(Workouts[[#This Row],[Tréner]],Data!$N$32:$O$46,2)</f>
        <v>1.5</v>
      </c>
      <c r="L197" s="90">
        <f>(Workouts[[#This Row],[Body za Umiestnenie]]+Workouts[[#This Row],[Body Účasť]])*Workouts[[#This Row],[koef. hráča]]</f>
        <v>3</v>
      </c>
      <c r="M197" s="52" t="str">
        <f>VLOOKUP(Workouts[[#This Row],[Meno Priezvisko]],Data!$E$62:$G$155,2)</f>
        <v>BALDI KE</v>
      </c>
      <c r="N197" s="85">
        <f>Workouts[[#This Row],[Body spolu]]*Workouts[[#This Row],[koef. Trénera]]</f>
        <v>4.5</v>
      </c>
      <c r="O197" s="52" t="str">
        <f>VLOOKUP(Workouts[[#This Row],[Meno Priezvisko]],Data!$E$62:$G$155,3)</f>
        <v>CHÝBA</v>
      </c>
      <c r="P197" s="10"/>
    </row>
    <row r="198" spans="2:16" ht="18" x14ac:dyDescent="0.25">
      <c r="B198" s="29">
        <v>46075</v>
      </c>
      <c r="C198" s="91" t="s">
        <v>227</v>
      </c>
      <c r="D198" s="17" t="s">
        <v>51</v>
      </c>
      <c r="E198" s="10" t="s">
        <v>16</v>
      </c>
      <c r="F198" s="19">
        <f>VLOOKUP(E198,Data!$I$21:$J$30,2,FALSE)</f>
        <v>2</v>
      </c>
      <c r="G198" s="14">
        <v>7</v>
      </c>
      <c r="H198" s="14">
        <v>7</v>
      </c>
      <c r="I198" s="19"/>
      <c r="J198" s="88">
        <f>VLOOKUP(Workouts[[#This Row],[Meno Priezvisko]],Data!$E$62:$I$155,5)</f>
        <v>1.05</v>
      </c>
      <c r="K198" s="92">
        <f>VLOOKUP(Workouts[[#This Row],[Tréner]],Data!$N$32:$O$46,2)</f>
        <v>1.5</v>
      </c>
      <c r="L198" s="90">
        <f>(Workouts[[#This Row],[Body za Umiestnenie]]+Workouts[[#This Row],[Body Účasť]])*Workouts[[#This Row],[koef. hráča]]</f>
        <v>2.1</v>
      </c>
      <c r="M198" s="52" t="str">
        <f>VLOOKUP(Workouts[[#This Row],[Meno Priezvisko]],Data!$E$62:$G$155,2)</f>
        <v>IMET SK BA</v>
      </c>
      <c r="N198" s="85">
        <f>Workouts[[#This Row],[Body spolu]]*Workouts[[#This Row],[koef. Trénera]]</f>
        <v>3.1500000000000004</v>
      </c>
      <c r="O198" s="52" t="str">
        <f>VLOOKUP(Workouts[[#This Row],[Meno Priezvisko]],Data!$E$62:$G$155,3)</f>
        <v>Tóth, Tomáš</v>
      </c>
      <c r="P198" s="10"/>
    </row>
    <row r="199" spans="2:16" ht="18" x14ac:dyDescent="0.25">
      <c r="B199" s="29">
        <v>46080</v>
      </c>
      <c r="C199" s="91" t="s">
        <v>14</v>
      </c>
      <c r="D199" s="17" t="s">
        <v>54</v>
      </c>
      <c r="E199" s="10" t="s">
        <v>14</v>
      </c>
      <c r="F199" s="19">
        <f>VLOOKUP(E199,Data!$I$21:$J$30,2,FALSE)</f>
        <v>8</v>
      </c>
      <c r="G199" s="14">
        <v>4</v>
      </c>
      <c r="H199" s="14"/>
      <c r="I199" s="19">
        <v>6</v>
      </c>
      <c r="J199" s="88">
        <f>VLOOKUP(Workouts[[#This Row],[Meno Priezvisko]],Data!$E$62:$I$155,5)</f>
        <v>1.05</v>
      </c>
      <c r="K199" s="92">
        <f>VLOOKUP(Workouts[[#This Row],[Tréner]],Data!$N$32:$O$46,2)</f>
        <v>1.5</v>
      </c>
      <c r="L199" s="90">
        <f>(Workouts[[#This Row],[Body za Umiestnenie]]+Workouts[[#This Row],[Body Účasť]])*Workouts[[#This Row],[koef. hráča]]</f>
        <v>14.700000000000001</v>
      </c>
      <c r="M199" s="52" t="str">
        <f>VLOOKUP(Workouts[[#This Row],[Meno Priezvisko]],Data!$E$62:$G$155,2)</f>
        <v>BALDI KE</v>
      </c>
      <c r="N199" s="85">
        <f>Workouts[[#This Row],[Body spolu]]*Workouts[[#This Row],[koef. Trénera]]</f>
        <v>22.05</v>
      </c>
      <c r="O199" s="52" t="str">
        <f>VLOOKUP(Workouts[[#This Row],[Meno Priezvisko]],Data!$E$62:$G$155,3)</f>
        <v>Koctur, Tomáš</v>
      </c>
      <c r="P199" s="10"/>
    </row>
    <row r="200" spans="2:16" ht="18" x14ac:dyDescent="0.25">
      <c r="B200" s="29">
        <v>46080</v>
      </c>
      <c r="C200" s="91" t="s">
        <v>14</v>
      </c>
      <c r="D200" s="17" t="s">
        <v>55</v>
      </c>
      <c r="E200" s="10" t="s">
        <v>14</v>
      </c>
      <c r="F200" s="19">
        <f>VLOOKUP(E200,Data!$I$21:$J$30,2,FALSE)</f>
        <v>8</v>
      </c>
      <c r="G200" s="14">
        <v>14</v>
      </c>
      <c r="H200" s="14"/>
      <c r="I200" s="19"/>
      <c r="J200" s="88">
        <f>VLOOKUP(Workouts[[#This Row],[Meno Priezvisko]],Data!$E$62:$I$155,5)</f>
        <v>1.05</v>
      </c>
      <c r="K200" s="92">
        <f>VLOOKUP(Workouts[[#This Row],[Tréner]],Data!$N$32:$O$46,2)</f>
        <v>1.5</v>
      </c>
      <c r="L200" s="90">
        <f>(Workouts[[#This Row],[Body za Umiestnenie]]+Workouts[[#This Row],[Body Účasť]])*Workouts[[#This Row],[koef. hráča]]</f>
        <v>8.4</v>
      </c>
      <c r="M200" s="52" t="str">
        <f>VLOOKUP(Workouts[[#This Row],[Meno Priezvisko]],Data!$E$62:$G$155,2)</f>
        <v>BALDI KE</v>
      </c>
      <c r="N200" s="85">
        <f>Workouts[[#This Row],[Body spolu]]*Workouts[[#This Row],[koef. Trénera]]</f>
        <v>12.600000000000001</v>
      </c>
      <c r="O200" s="52" t="str">
        <f>VLOOKUP(Workouts[[#This Row],[Meno Priezvisko]],Data!$E$62:$G$155,3)</f>
        <v>Koctur, Tomáš</v>
      </c>
      <c r="P200" s="10"/>
    </row>
    <row r="201" spans="2:16" ht="18" x14ac:dyDescent="0.25">
      <c r="B201" s="29">
        <v>46080</v>
      </c>
      <c r="C201" s="91" t="s">
        <v>14</v>
      </c>
      <c r="D201" s="17" t="s">
        <v>228</v>
      </c>
      <c r="E201" s="10" t="s">
        <v>14</v>
      </c>
      <c r="F201" s="19">
        <f>VLOOKUP(E201,Data!$I$21:$J$30,2,FALSE)</f>
        <v>8</v>
      </c>
      <c r="G201" s="14">
        <v>4</v>
      </c>
      <c r="H201" s="14"/>
      <c r="I201" s="19">
        <v>6</v>
      </c>
      <c r="J201" s="88">
        <f>VLOOKUP(Workouts[[#This Row],[Meno Priezvisko]],Data!$E$62:$I$155,5)</f>
        <v>1.2</v>
      </c>
      <c r="K201" s="92">
        <f>VLOOKUP(Workouts[[#This Row],[Tréner]],Data!$N$32:$O$46,2)</f>
        <v>1</v>
      </c>
      <c r="L201" s="90">
        <f>(Workouts[[#This Row],[Body za Umiestnenie]]+Workouts[[#This Row],[Body Účasť]])*Workouts[[#This Row],[koef. hráča]]</f>
        <v>16.8</v>
      </c>
      <c r="M201" s="52" t="str">
        <f>VLOOKUP(Workouts[[#This Row],[Meno Priezvisko]],Data!$E$62:$G$155,2)</f>
        <v>POHODA Trnava</v>
      </c>
      <c r="N201" s="85">
        <f>Workouts[[#This Row],[Body spolu]]*Workouts[[#This Row],[koef. Trénera]]</f>
        <v>16.8</v>
      </c>
      <c r="O201" s="52" t="str">
        <f>VLOOKUP(Workouts[[#This Row],[Meno Priezvisko]],Data!$E$62:$G$155,3)</f>
        <v>Varga, Patrik</v>
      </c>
      <c r="P201" s="10"/>
    </row>
    <row r="202" spans="2:16" ht="18" x14ac:dyDescent="0.25">
      <c r="B202" s="29">
        <v>46080</v>
      </c>
      <c r="C202" s="91" t="s">
        <v>14</v>
      </c>
      <c r="D202" s="17" t="s">
        <v>230</v>
      </c>
      <c r="E202" s="10" t="s">
        <v>14</v>
      </c>
      <c r="F202" s="19">
        <f>VLOOKUP(E202,Data!$I$21:$J$30,2,FALSE)</f>
        <v>8</v>
      </c>
      <c r="G202" s="14">
        <v>22</v>
      </c>
      <c r="H202" s="14"/>
      <c r="I202" s="19"/>
      <c r="J202" s="88">
        <f>VLOOKUP(Workouts[[#This Row],[Meno Priezvisko]],Data!$E$62:$I$155,5)</f>
        <v>1.2</v>
      </c>
      <c r="K202" s="92">
        <f>VLOOKUP(Workouts[[#This Row],[Tréner]],Data!$N$32:$O$46,2)</f>
        <v>1</v>
      </c>
      <c r="L202" s="90">
        <f>(Workouts[[#This Row],[Body za Umiestnenie]]+Workouts[[#This Row],[Body Účasť]])*Workouts[[#This Row],[koef. hráča]]</f>
        <v>9.6</v>
      </c>
      <c r="M202" s="52" t="str">
        <f>VLOOKUP(Workouts[[#This Row],[Meno Priezvisko]],Data!$E$62:$G$155,2)</f>
        <v>POHODA Trnava</v>
      </c>
      <c r="N202" s="85">
        <f>Workouts[[#This Row],[Body spolu]]*Workouts[[#This Row],[koef. Trénera]]</f>
        <v>9.6</v>
      </c>
      <c r="O202" s="52" t="str">
        <f>VLOOKUP(Workouts[[#This Row],[Meno Priezvisko]],Data!$E$62:$G$155,3)</f>
        <v>Varga, Patrik</v>
      </c>
      <c r="P202" s="10"/>
    </row>
    <row r="203" spans="2:16" ht="18" x14ac:dyDescent="0.25">
      <c r="B203" s="29">
        <v>46080</v>
      </c>
      <c r="C203" s="91" t="s">
        <v>14</v>
      </c>
      <c r="D203" s="17" t="s">
        <v>34</v>
      </c>
      <c r="E203" s="10" t="s">
        <v>14</v>
      </c>
      <c r="F203" s="19">
        <f>VLOOKUP(E203,Data!$I$21:$J$30,2,FALSE)</f>
        <v>8</v>
      </c>
      <c r="G203" s="14">
        <v>10</v>
      </c>
      <c r="H203" s="14"/>
      <c r="I203" s="19"/>
      <c r="J203" s="88">
        <f>VLOOKUP(Workouts[[#This Row],[Meno Priezvisko]],Data!$E$62:$I$155,5)</f>
        <v>1.1499999999999999</v>
      </c>
      <c r="K203" s="92">
        <f>VLOOKUP(Workouts[[#This Row],[Tréner]],Data!$N$32:$O$46,2)</f>
        <v>1.5</v>
      </c>
      <c r="L203" s="90">
        <f>(Workouts[[#This Row],[Body za Umiestnenie]]+Workouts[[#This Row],[Body Účasť]])*Workouts[[#This Row],[koef. hráča]]</f>
        <v>9.1999999999999993</v>
      </c>
      <c r="M203" s="52" t="str">
        <f>VLOOKUP(Workouts[[#This Row],[Meno Priezvisko]],Data!$E$62:$G$155,2)</f>
        <v>IMET SK BA</v>
      </c>
      <c r="N203" s="85">
        <f>Workouts[[#This Row],[Body spolu]]*Workouts[[#This Row],[koef. Trénera]]</f>
        <v>13.799999999999999</v>
      </c>
      <c r="O203" s="52" t="str">
        <f>VLOOKUP(Workouts[[#This Row],[Meno Priezvisko]],Data!$E$62:$G$155,3)</f>
        <v>Tóth, Tomáš</v>
      </c>
      <c r="P203" s="10"/>
    </row>
    <row r="204" spans="2:16" ht="18" x14ac:dyDescent="0.25">
      <c r="B204" s="29">
        <v>46080</v>
      </c>
      <c r="C204" s="91" t="s">
        <v>14</v>
      </c>
      <c r="D204" s="17" t="s">
        <v>52</v>
      </c>
      <c r="E204" s="10" t="s">
        <v>14</v>
      </c>
      <c r="F204" s="19">
        <f>VLOOKUP(E204,Data!$I$21:$J$30,2,FALSE)</f>
        <v>8</v>
      </c>
      <c r="G204" s="14">
        <v>18</v>
      </c>
      <c r="H204" s="14"/>
      <c r="I204" s="19"/>
      <c r="J204" s="88">
        <f>VLOOKUP(Workouts[[#This Row],[Meno Priezvisko]],Data!$E$62:$I$155,5)</f>
        <v>1.2</v>
      </c>
      <c r="K204" s="92">
        <f>VLOOKUP(Workouts[[#This Row],[Tréner]],Data!$N$32:$O$46,2)</f>
        <v>1.5</v>
      </c>
      <c r="L204" s="90">
        <f>(Workouts[[#This Row],[Body za Umiestnenie]]+Workouts[[#This Row],[Body Účasť]])*Workouts[[#This Row],[koef. hráča]]</f>
        <v>9.6</v>
      </c>
      <c r="M204" s="52" t="str">
        <f>VLOOKUP(Workouts[[#This Row],[Meno Priezvisko]],Data!$E$62:$G$155,2)</f>
        <v>IMET SK BA</v>
      </c>
      <c r="N204" s="85">
        <f>Workouts[[#This Row],[Body spolu]]*Workouts[[#This Row],[koef. Trénera]]</f>
        <v>14.399999999999999</v>
      </c>
      <c r="O204" s="52" t="str">
        <f>VLOOKUP(Workouts[[#This Row],[Meno Priezvisko]],Data!$E$62:$G$155,3)</f>
        <v>Tóth, Tomáš</v>
      </c>
      <c r="P204" s="10"/>
    </row>
    <row r="205" spans="2:16" ht="18" x14ac:dyDescent="0.25">
      <c r="B205" s="29">
        <v>46088</v>
      </c>
      <c r="C205" s="91" t="s">
        <v>227</v>
      </c>
      <c r="D205" s="17" t="s">
        <v>70</v>
      </c>
      <c r="E205" s="10" t="s">
        <v>15</v>
      </c>
      <c r="F205" s="19">
        <f>VLOOKUP(E205,Data!$I$21:$J$30,2,FALSE)</f>
        <v>4</v>
      </c>
      <c r="G205" s="14">
        <v>4</v>
      </c>
      <c r="H205" s="14"/>
      <c r="I205" s="19">
        <v>2</v>
      </c>
      <c r="J205" s="88">
        <f>VLOOKUP(Workouts[[#This Row],[Meno Priezvisko]],Data!$E$62:$I$155,5)</f>
        <v>1.05</v>
      </c>
      <c r="K205" s="92">
        <f>VLOOKUP(Workouts[[#This Row],[Tréner]],Data!$N$32:$O$46,2)</f>
        <v>1</v>
      </c>
      <c r="L205" s="90">
        <f>(Workouts[[#This Row],[Body za Umiestnenie]]+Workouts[[#This Row],[Body Účasť]])*Workouts[[#This Row],[koef. hráča]]</f>
        <v>6.3000000000000007</v>
      </c>
      <c r="M205" s="52" t="str">
        <f>VLOOKUP(Workouts[[#This Row],[Meno Priezvisko]],Data!$E$62:$G$155,2)</f>
        <v>ŠK Pionierska</v>
      </c>
      <c r="N205" s="85">
        <f>Workouts[[#This Row],[Body spolu]]*Workouts[[#This Row],[koef. Trénera]]</f>
        <v>6.3000000000000007</v>
      </c>
      <c r="O205" s="52" t="str">
        <f>VLOOKUP(Workouts[[#This Row],[Meno Priezvisko]],Data!$E$62:$G$155,3)</f>
        <v>Tužinčin, Lukáš</v>
      </c>
      <c r="P205" s="10"/>
    </row>
    <row r="206" spans="2:16" ht="18" x14ac:dyDescent="0.25">
      <c r="B206" s="29">
        <v>46088</v>
      </c>
      <c r="C206" s="91" t="s">
        <v>227</v>
      </c>
      <c r="D206" s="17" t="s">
        <v>71</v>
      </c>
      <c r="E206" s="10" t="s">
        <v>15</v>
      </c>
      <c r="F206" s="19">
        <f>VLOOKUP(E206,Data!$I$21:$J$30,2,FALSE)</f>
        <v>4</v>
      </c>
      <c r="G206" s="14">
        <v>5</v>
      </c>
      <c r="H206" s="14"/>
      <c r="I206" s="19">
        <v>2</v>
      </c>
      <c r="J206" s="88">
        <f>VLOOKUP(Workouts[[#This Row],[Meno Priezvisko]],Data!$E$62:$I$155,5)</f>
        <v>1.05</v>
      </c>
      <c r="K206" s="92">
        <f>VLOOKUP(Workouts[[#This Row],[Tréner]],Data!$N$32:$O$46,2)</f>
        <v>1</v>
      </c>
      <c r="L206" s="90">
        <f>(Workouts[[#This Row],[Body za Umiestnenie]]+Workouts[[#This Row],[Body Účasť]])*Workouts[[#This Row],[koef. hráča]]</f>
        <v>6.3000000000000007</v>
      </c>
      <c r="M206" s="52" t="str">
        <f>VLOOKUP(Workouts[[#This Row],[Meno Priezvisko]],Data!$E$62:$G$155,2)</f>
        <v>ŠK Pionierska</v>
      </c>
      <c r="N206" s="85">
        <f>Workouts[[#This Row],[Body spolu]]*Workouts[[#This Row],[koef. Trénera]]</f>
        <v>6.3000000000000007</v>
      </c>
      <c r="O206" s="52" t="str">
        <f>VLOOKUP(Workouts[[#This Row],[Meno Priezvisko]],Data!$E$62:$G$155,3)</f>
        <v>Tužinčin, Lukáš</v>
      </c>
      <c r="P206" s="10"/>
    </row>
    <row r="207" spans="2:16" ht="18" x14ac:dyDescent="0.25">
      <c r="B207" s="29">
        <v>46088</v>
      </c>
      <c r="C207" s="91" t="s">
        <v>227</v>
      </c>
      <c r="D207" s="17" t="s">
        <v>34</v>
      </c>
      <c r="E207" s="10" t="s">
        <v>15</v>
      </c>
      <c r="F207" s="19">
        <f>VLOOKUP(E207,Data!$I$21:$J$30,2,FALSE)</f>
        <v>4</v>
      </c>
      <c r="G207" s="14">
        <v>3</v>
      </c>
      <c r="H207" s="14"/>
      <c r="I207" s="19">
        <v>6</v>
      </c>
      <c r="J207" s="88">
        <f>VLOOKUP(Workouts[[#This Row],[Meno Priezvisko]],Data!$E$62:$I$155,5)</f>
        <v>1.1499999999999999</v>
      </c>
      <c r="K207" s="92">
        <f>VLOOKUP(Workouts[[#This Row],[Tréner]],Data!$N$32:$O$46,2)</f>
        <v>1.5</v>
      </c>
      <c r="L207" s="90">
        <f>(Workouts[[#This Row],[Body za Umiestnenie]]+Workouts[[#This Row],[Body Účasť]])*Workouts[[#This Row],[koef. hráča]]</f>
        <v>11.5</v>
      </c>
      <c r="M207" s="52" t="str">
        <f>VLOOKUP(Workouts[[#This Row],[Meno Priezvisko]],Data!$E$62:$G$155,2)</f>
        <v>IMET SK BA</v>
      </c>
      <c r="N207" s="85">
        <f>Workouts[[#This Row],[Body spolu]]*Workouts[[#This Row],[koef. Trénera]]</f>
        <v>17.25</v>
      </c>
      <c r="O207" s="52" t="str">
        <f>VLOOKUP(Workouts[[#This Row],[Meno Priezvisko]],Data!$E$62:$G$155,3)</f>
        <v>Tóth, Tomáš</v>
      </c>
      <c r="P207" s="10"/>
    </row>
    <row r="208" spans="2:16" ht="18" x14ac:dyDescent="0.25">
      <c r="B208" s="29">
        <v>46088</v>
      </c>
      <c r="C208" s="91" t="s">
        <v>227</v>
      </c>
      <c r="D208" s="17" t="s">
        <v>265</v>
      </c>
      <c r="E208" s="10" t="s">
        <v>15</v>
      </c>
      <c r="F208" s="19">
        <f>VLOOKUP(E208,Data!$I$21:$J$30,2,FALSE)</f>
        <v>4</v>
      </c>
      <c r="G208" s="14">
        <v>13</v>
      </c>
      <c r="H208" s="14"/>
      <c r="I208" s="19"/>
      <c r="J208" s="88">
        <f>VLOOKUP(Workouts[[#This Row],[Meno Priezvisko]],Data!$E$62:$I$155,5)</f>
        <v>1.05</v>
      </c>
      <c r="K208" s="92">
        <f>VLOOKUP(Workouts[[#This Row],[Tréner]],Data!$N$32:$O$46,2)</f>
        <v>1</v>
      </c>
      <c r="L208" s="90">
        <f>(Workouts[[#This Row],[Body za Umiestnenie]]+Workouts[[#This Row],[Body Účasť]])*Workouts[[#This Row],[koef. hráča]]</f>
        <v>4.2</v>
      </c>
      <c r="M208" s="52" t="str">
        <f>VLOOKUP(Workouts[[#This Row],[Meno Priezvisko]],Data!$E$62:$G$155,2)</f>
        <v>ŠK Pionierska</v>
      </c>
      <c r="N208" s="85">
        <f>Workouts[[#This Row],[Body spolu]]*Workouts[[#This Row],[koef. Trénera]]</f>
        <v>4.2</v>
      </c>
      <c r="O208" s="52" t="str">
        <f>VLOOKUP(Workouts[[#This Row],[Meno Priezvisko]],Data!$E$62:$G$155,3)</f>
        <v>Tužinčin, Lukáš</v>
      </c>
      <c r="P208" s="10"/>
    </row>
    <row r="209" spans="2:16" ht="18" x14ac:dyDescent="0.25">
      <c r="B209" s="29">
        <v>46088</v>
      </c>
      <c r="C209" s="91" t="s">
        <v>227</v>
      </c>
      <c r="D209" s="17" t="s">
        <v>228</v>
      </c>
      <c r="E209" s="10" t="s">
        <v>15</v>
      </c>
      <c r="F209" s="19">
        <f>VLOOKUP(E209,Data!$I$21:$J$30,2,FALSE)</f>
        <v>4</v>
      </c>
      <c r="G209" s="14">
        <v>1</v>
      </c>
      <c r="H209" s="14"/>
      <c r="I209" s="19">
        <v>16</v>
      </c>
      <c r="J209" s="88">
        <f>VLOOKUP(Workouts[[#This Row],[Meno Priezvisko]],Data!$E$62:$I$155,5)</f>
        <v>1.2</v>
      </c>
      <c r="K209" s="92">
        <f>VLOOKUP(Workouts[[#This Row],[Tréner]],Data!$N$32:$O$46,2)</f>
        <v>1</v>
      </c>
      <c r="L209" s="90">
        <f>(Workouts[[#This Row],[Body za Umiestnenie]]+Workouts[[#This Row],[Body Účasť]])*Workouts[[#This Row],[koef. hráča]]</f>
        <v>24</v>
      </c>
      <c r="M209" s="52" t="str">
        <f>VLOOKUP(Workouts[[#This Row],[Meno Priezvisko]],Data!$E$62:$G$155,2)</f>
        <v>POHODA Trnava</v>
      </c>
      <c r="N209" s="85">
        <f>Workouts[[#This Row],[Body spolu]]*Workouts[[#This Row],[koef. Trénera]]</f>
        <v>24</v>
      </c>
      <c r="O209" s="52" t="str">
        <f>VLOOKUP(Workouts[[#This Row],[Meno Priezvisko]],Data!$E$62:$G$155,3)</f>
        <v>Varga, Patrik</v>
      </c>
      <c r="P209" s="10"/>
    </row>
    <row r="210" spans="2:16" ht="18" x14ac:dyDescent="0.25">
      <c r="B210" s="29">
        <v>46088</v>
      </c>
      <c r="C210" s="91" t="s">
        <v>227</v>
      </c>
      <c r="D210" s="17" t="s">
        <v>158</v>
      </c>
      <c r="E210" s="10" t="s">
        <v>15</v>
      </c>
      <c r="F210" s="19">
        <f>VLOOKUP(E210,Data!$I$21:$J$30,2,FALSE)</f>
        <v>4</v>
      </c>
      <c r="G210" s="14">
        <v>15</v>
      </c>
      <c r="H210" s="14"/>
      <c r="I210" s="19"/>
      <c r="J210" s="88">
        <f>VLOOKUP(Workouts[[#This Row],[Meno Priezvisko]],Data!$E$62:$I$155,5)</f>
        <v>1.05</v>
      </c>
      <c r="K210" s="92">
        <f>VLOOKUP(Workouts[[#This Row],[Tréner]],Data!$N$32:$O$46,2)</f>
        <v>1.5</v>
      </c>
      <c r="L210" s="90">
        <f>(Workouts[[#This Row],[Body za Umiestnenie]]+Workouts[[#This Row],[Body Účasť]])*Workouts[[#This Row],[koef. hráča]]</f>
        <v>4.2</v>
      </c>
      <c r="M210" s="52" t="str">
        <f>VLOOKUP(Workouts[[#This Row],[Meno Priezvisko]],Data!$E$62:$G$155,2)</f>
        <v>ŠK Pionierska</v>
      </c>
      <c r="N210" s="85">
        <f>Workouts[[#This Row],[Body spolu]]*Workouts[[#This Row],[koef. Trénera]]</f>
        <v>6.3000000000000007</v>
      </c>
      <c r="O210" s="52" t="str">
        <f>VLOOKUP(Workouts[[#This Row],[Meno Priezvisko]],Data!$E$62:$G$155,3)</f>
        <v>Ontong, Daniel</v>
      </c>
      <c r="P210" s="10"/>
    </row>
    <row r="211" spans="2:16" ht="18" x14ac:dyDescent="0.25">
      <c r="B211" s="29">
        <v>46088</v>
      </c>
      <c r="C211" s="91" t="s">
        <v>227</v>
      </c>
      <c r="D211" s="17" t="s">
        <v>68</v>
      </c>
      <c r="E211" s="10" t="s">
        <v>15</v>
      </c>
      <c r="F211" s="19">
        <f>VLOOKUP(E211,Data!$I$21:$J$30,2,FALSE)</f>
        <v>4</v>
      </c>
      <c r="G211" s="14">
        <v>7</v>
      </c>
      <c r="H211" s="14"/>
      <c r="I211" s="19">
        <v>2</v>
      </c>
      <c r="J211" s="88">
        <f>VLOOKUP(Workouts[[#This Row],[Meno Priezvisko]],Data!$E$62:$I$155,5)</f>
        <v>1.05</v>
      </c>
      <c r="K211" s="92">
        <f>VLOOKUP(Workouts[[#This Row],[Tréner]],Data!$N$32:$O$46,2)</f>
        <v>1.5</v>
      </c>
      <c r="L211" s="90">
        <f>(Workouts[[#This Row],[Body za Umiestnenie]]+Workouts[[#This Row],[Body Účasť]])*Workouts[[#This Row],[koef. hráča]]</f>
        <v>6.3000000000000007</v>
      </c>
      <c r="M211" s="52" t="str">
        <f>VLOOKUP(Workouts[[#This Row],[Meno Priezvisko]],Data!$E$62:$G$155,2)</f>
        <v>ŠK Pionierska</v>
      </c>
      <c r="N211" s="85">
        <f>Workouts[[#This Row],[Body spolu]]*Workouts[[#This Row],[koef. Trénera]]</f>
        <v>9.4500000000000011</v>
      </c>
      <c r="O211" s="52" t="str">
        <f>VLOOKUP(Workouts[[#This Row],[Meno Priezvisko]],Data!$E$62:$G$155,3)</f>
        <v>Kohlerová, Klára</v>
      </c>
      <c r="P211" s="10"/>
    </row>
    <row r="212" spans="2:16" ht="18" x14ac:dyDescent="0.25">
      <c r="B212" s="29">
        <v>46088</v>
      </c>
      <c r="C212" s="91" t="s">
        <v>227</v>
      </c>
      <c r="D212" s="17" t="s">
        <v>230</v>
      </c>
      <c r="E212" s="10" t="s">
        <v>15</v>
      </c>
      <c r="F212" s="19">
        <f>VLOOKUP(E212,Data!$I$21:$J$30,2,FALSE)</f>
        <v>4</v>
      </c>
      <c r="G212" s="14">
        <v>5</v>
      </c>
      <c r="H212" s="14"/>
      <c r="I212" s="19">
        <v>2</v>
      </c>
      <c r="J212" s="88">
        <f>VLOOKUP(Workouts[[#This Row],[Meno Priezvisko]],Data!$E$62:$I$155,5)</f>
        <v>1.2</v>
      </c>
      <c r="K212" s="92">
        <f>VLOOKUP(Workouts[[#This Row],[Tréner]],Data!$N$32:$O$46,2)</f>
        <v>1</v>
      </c>
      <c r="L212" s="90">
        <f>(Workouts[[#This Row],[Body za Umiestnenie]]+Workouts[[#This Row],[Body Účasť]])*Workouts[[#This Row],[koef. hráča]]</f>
        <v>7.1999999999999993</v>
      </c>
      <c r="M212" s="52" t="str">
        <f>VLOOKUP(Workouts[[#This Row],[Meno Priezvisko]],Data!$E$62:$G$155,2)</f>
        <v>POHODA Trnava</v>
      </c>
      <c r="N212" s="85">
        <f>Workouts[[#This Row],[Body spolu]]*Workouts[[#This Row],[koef. Trénera]]</f>
        <v>7.1999999999999993</v>
      </c>
      <c r="O212" s="52" t="str">
        <f>VLOOKUP(Workouts[[#This Row],[Meno Priezvisko]],Data!$E$62:$G$155,3)</f>
        <v>Varga, Patrik</v>
      </c>
      <c r="P212" s="10"/>
    </row>
    <row r="213" spans="2:16" ht="18" x14ac:dyDescent="0.25">
      <c r="B213" s="29">
        <v>46088</v>
      </c>
      <c r="C213" s="91" t="s">
        <v>227</v>
      </c>
      <c r="D213" s="17" t="s">
        <v>52</v>
      </c>
      <c r="E213" s="10" t="s">
        <v>15</v>
      </c>
      <c r="F213" s="19">
        <f>VLOOKUP(E213,Data!$I$21:$J$30,2,FALSE)</f>
        <v>4</v>
      </c>
      <c r="G213" s="14">
        <v>6</v>
      </c>
      <c r="H213" s="14"/>
      <c r="I213" s="19">
        <v>2</v>
      </c>
      <c r="J213" s="88">
        <f>VLOOKUP(Workouts[[#This Row],[Meno Priezvisko]],Data!$E$62:$I$155,5)</f>
        <v>1.2</v>
      </c>
      <c r="K213" s="92">
        <f>VLOOKUP(Workouts[[#This Row],[Tréner]],Data!$N$32:$O$46,2)</f>
        <v>1.5</v>
      </c>
      <c r="L213" s="90">
        <f>(Workouts[[#This Row],[Body za Umiestnenie]]+Workouts[[#This Row],[Body Účasť]])*Workouts[[#This Row],[koef. hráča]]</f>
        <v>7.1999999999999993</v>
      </c>
      <c r="M213" s="52" t="str">
        <f>VLOOKUP(Workouts[[#This Row],[Meno Priezvisko]],Data!$E$62:$G$155,2)</f>
        <v>IMET SK BA</v>
      </c>
      <c r="N213" s="85">
        <f>Workouts[[#This Row],[Body spolu]]*Workouts[[#This Row],[koef. Trénera]]</f>
        <v>10.799999999999999</v>
      </c>
      <c r="O213" s="52" t="str">
        <f>VLOOKUP(Workouts[[#This Row],[Meno Priezvisko]],Data!$E$62:$G$155,3)</f>
        <v>Tóth, Tomáš</v>
      </c>
      <c r="P213" s="10"/>
    </row>
    <row r="214" spans="2:16" ht="18" x14ac:dyDescent="0.25">
      <c r="B214" s="29">
        <v>46095</v>
      </c>
      <c r="C214" s="91" t="s">
        <v>236</v>
      </c>
      <c r="D214" s="17" t="s">
        <v>52</v>
      </c>
      <c r="E214" s="10" t="s">
        <v>17</v>
      </c>
      <c r="F214" s="19">
        <f>VLOOKUP(E214,Data!$I$21:$J$30,2,FALSE)</f>
        <v>3</v>
      </c>
      <c r="G214" s="14"/>
      <c r="H214" s="14"/>
      <c r="I214" s="19"/>
      <c r="J214" s="88">
        <f>VLOOKUP(Workouts[[#This Row],[Meno Priezvisko]],Data!$E$62:$I$155,5)</f>
        <v>1.2</v>
      </c>
      <c r="K214" s="92">
        <f>VLOOKUP(Workouts[[#This Row],[Tréner]],Data!$N$32:$O$46,2)</f>
        <v>1.5</v>
      </c>
      <c r="L214" s="90">
        <f>(Workouts[[#This Row],[Body za Umiestnenie]]+Workouts[[#This Row],[Body Účasť]])*Workouts[[#This Row],[koef. hráča]]</f>
        <v>3.5999999999999996</v>
      </c>
      <c r="M214" s="52" t="str">
        <f>VLOOKUP(Workouts[[#This Row],[Meno Priezvisko]],Data!$E$62:$G$155,2)</f>
        <v>IMET SK BA</v>
      </c>
      <c r="N214" s="85">
        <f>Workouts[[#This Row],[Body spolu]]*Workouts[[#This Row],[koef. Trénera]]</f>
        <v>5.3999999999999995</v>
      </c>
      <c r="O214" s="52" t="str">
        <f>VLOOKUP(Workouts[[#This Row],[Meno Priezvisko]],Data!$E$62:$G$155,3)</f>
        <v>Tóth, Tomáš</v>
      </c>
      <c r="P214" s="10"/>
    </row>
    <row r="215" spans="2:16" ht="18" x14ac:dyDescent="0.25">
      <c r="B215" s="29">
        <v>46095</v>
      </c>
      <c r="C215" s="91" t="s">
        <v>236</v>
      </c>
      <c r="D215" s="17" t="s">
        <v>40</v>
      </c>
      <c r="E215" s="10" t="s">
        <v>18</v>
      </c>
      <c r="F215" s="19">
        <f>VLOOKUP(E215,Data!$I$21:$J$30,2,FALSE)</f>
        <v>2</v>
      </c>
      <c r="G215" s="14"/>
      <c r="H215" s="14"/>
      <c r="I215" s="19"/>
      <c r="J215" s="88">
        <f>VLOOKUP(Workouts[[#This Row],[Meno Priezvisko]],Data!$E$62:$I$155,5)</f>
        <v>1</v>
      </c>
      <c r="K215" s="92">
        <f>VLOOKUP(Workouts[[#This Row],[Tréner]],Data!$N$32:$O$46,2)</f>
        <v>1.5</v>
      </c>
      <c r="L215" s="90">
        <f>(Workouts[[#This Row],[Body za Umiestnenie]]+Workouts[[#This Row],[Body Účasť]])*Workouts[[#This Row],[koef. hráča]]</f>
        <v>2</v>
      </c>
      <c r="M215" s="52" t="str">
        <f>VLOOKUP(Workouts[[#This Row],[Meno Priezvisko]],Data!$E$62:$G$155,2)</f>
        <v>ŠK Pionierska</v>
      </c>
      <c r="N215" s="85">
        <f>Workouts[[#This Row],[Body spolu]]*Workouts[[#This Row],[koef. Trénera]]</f>
        <v>3</v>
      </c>
      <c r="O215" s="52" t="str">
        <f>VLOOKUP(Workouts[[#This Row],[Meno Priezvisko]],Data!$E$62:$G$155,3)</f>
        <v>CHÝBA</v>
      </c>
      <c r="P215" s="10"/>
    </row>
    <row r="216" spans="2:16" ht="18" x14ac:dyDescent="0.25">
      <c r="B216" s="29">
        <v>46102</v>
      </c>
      <c r="C216" s="91" t="s">
        <v>227</v>
      </c>
      <c r="D216" s="17" t="s">
        <v>228</v>
      </c>
      <c r="E216" s="10" t="s">
        <v>15</v>
      </c>
      <c r="F216" s="19">
        <f>VLOOKUP(E216,Data!$I$21:$J$30,2,FALSE)</f>
        <v>4</v>
      </c>
      <c r="G216" s="14">
        <v>1</v>
      </c>
      <c r="H216" s="14"/>
      <c r="I216" s="19">
        <v>16</v>
      </c>
      <c r="J216" s="88">
        <f>VLOOKUP(Workouts[[#This Row],[Meno Priezvisko]],Data!$E$62:$I$155,5)</f>
        <v>1.2</v>
      </c>
      <c r="K216" s="92">
        <f>VLOOKUP(Workouts[[#This Row],[Tréner]],Data!$N$32:$O$46,2)</f>
        <v>1</v>
      </c>
      <c r="L216" s="90">
        <f>(Workouts[[#This Row],[Body za Umiestnenie]]+Workouts[[#This Row],[Body Účasť]])*Workouts[[#This Row],[koef. hráča]]</f>
        <v>24</v>
      </c>
      <c r="M216" s="52" t="str">
        <f>VLOOKUP(Workouts[[#This Row],[Meno Priezvisko]],Data!$E$62:$G$155,2)</f>
        <v>POHODA Trnava</v>
      </c>
      <c r="N216" s="85">
        <f>Workouts[[#This Row],[Body spolu]]*Workouts[[#This Row],[koef. Trénera]]</f>
        <v>24</v>
      </c>
      <c r="O216" s="52" t="str">
        <f>VLOOKUP(Workouts[[#This Row],[Meno Priezvisko]],Data!$E$62:$G$155,3)</f>
        <v>Varga, Patrik</v>
      </c>
      <c r="P216" s="10"/>
    </row>
    <row r="217" spans="2:16" ht="18" x14ac:dyDescent="0.25">
      <c r="B217" s="29">
        <v>46102</v>
      </c>
      <c r="C217" s="91" t="s">
        <v>227</v>
      </c>
      <c r="D217" s="17" t="s">
        <v>230</v>
      </c>
      <c r="E217" s="10" t="s">
        <v>15</v>
      </c>
      <c r="F217" s="19">
        <f>VLOOKUP(E217,Data!$I$21:$J$30,2,FALSE)</f>
        <v>4</v>
      </c>
      <c r="G217" s="14">
        <v>4</v>
      </c>
      <c r="H217" s="14"/>
      <c r="I217" s="19">
        <v>2</v>
      </c>
      <c r="J217" s="88">
        <f>VLOOKUP(Workouts[[#This Row],[Meno Priezvisko]],Data!$E$62:$I$155,5)</f>
        <v>1.2</v>
      </c>
      <c r="K217" s="92">
        <f>VLOOKUP(Workouts[[#This Row],[Tréner]],Data!$N$32:$O$46,2)</f>
        <v>1</v>
      </c>
      <c r="L217" s="90">
        <f>(Workouts[[#This Row],[Body za Umiestnenie]]+Workouts[[#This Row],[Body Účasť]])*Workouts[[#This Row],[koef. hráča]]</f>
        <v>7.1999999999999993</v>
      </c>
      <c r="M217" s="52" t="str">
        <f>VLOOKUP(Workouts[[#This Row],[Meno Priezvisko]],Data!$E$62:$G$155,2)</f>
        <v>POHODA Trnava</v>
      </c>
      <c r="N217" s="85">
        <f>Workouts[[#This Row],[Body spolu]]*Workouts[[#This Row],[koef. Trénera]]</f>
        <v>7.1999999999999993</v>
      </c>
      <c r="O217" s="52" t="str">
        <f>VLOOKUP(Workouts[[#This Row],[Meno Priezvisko]],Data!$E$62:$G$155,3)</f>
        <v>Varga, Patrik</v>
      </c>
      <c r="P217" s="10"/>
    </row>
    <row r="218" spans="2:16" ht="18" x14ac:dyDescent="0.25">
      <c r="B218" s="29">
        <v>46102</v>
      </c>
      <c r="C218" s="91" t="s">
        <v>233</v>
      </c>
      <c r="D218" s="17" t="s">
        <v>40</v>
      </c>
      <c r="E218" s="10" t="s">
        <v>17</v>
      </c>
      <c r="F218" s="19">
        <f>VLOOKUP(E218,Data!$I$21:$J$30,2,FALSE)</f>
        <v>3</v>
      </c>
      <c r="G218" s="14">
        <v>13</v>
      </c>
      <c r="H218" s="14"/>
      <c r="I218" s="19"/>
      <c r="J218" s="88">
        <f>VLOOKUP(Workouts[[#This Row],[Meno Priezvisko]],Data!$E$62:$I$155,5)</f>
        <v>1</v>
      </c>
      <c r="K218" s="92">
        <f>VLOOKUP(Workouts[[#This Row],[Tréner]],Data!$N$32:$O$46,2)</f>
        <v>1.5</v>
      </c>
      <c r="L218" s="90">
        <f>(Workouts[[#This Row],[Body za Umiestnenie]]+Workouts[[#This Row],[Body Účasť]])*Workouts[[#This Row],[koef. hráča]]</f>
        <v>3</v>
      </c>
      <c r="M218" s="52" t="str">
        <f>VLOOKUP(Workouts[[#This Row],[Meno Priezvisko]],Data!$E$62:$G$155,2)</f>
        <v>ŠK Pionierska</v>
      </c>
      <c r="N218" s="85">
        <f>Workouts[[#This Row],[Body spolu]]*Workouts[[#This Row],[koef. Trénera]]</f>
        <v>4.5</v>
      </c>
      <c r="O218" s="52" t="str">
        <f>VLOOKUP(Workouts[[#This Row],[Meno Priezvisko]],Data!$E$62:$G$155,3)</f>
        <v>CHÝBA</v>
      </c>
      <c r="P218" s="10"/>
    </row>
    <row r="219" spans="2:16" ht="18" x14ac:dyDescent="0.25">
      <c r="B219" s="29">
        <v>46102</v>
      </c>
      <c r="C219" s="91" t="s">
        <v>233</v>
      </c>
      <c r="D219" s="17" t="s">
        <v>4</v>
      </c>
      <c r="E219" s="10" t="s">
        <v>17</v>
      </c>
      <c r="F219" s="19">
        <f>VLOOKUP(E219,Data!$I$21:$J$30,2,FALSE)</f>
        <v>3</v>
      </c>
      <c r="G219" s="14">
        <v>10</v>
      </c>
      <c r="H219" s="14"/>
      <c r="I219" s="19"/>
      <c r="J219" s="88">
        <f>VLOOKUP(Workouts[[#This Row],[Meno Priezvisko]],Data!$E$62:$I$155,5)</f>
        <v>1.2</v>
      </c>
      <c r="K219" s="92">
        <f>VLOOKUP(Workouts[[#This Row],[Tréner]],Data!$N$32:$O$46,2)</f>
        <v>2</v>
      </c>
      <c r="L219" s="90">
        <f>(Workouts[[#This Row],[Body za Umiestnenie]]+Workouts[[#This Row],[Body Účasť]])*Workouts[[#This Row],[koef. hráča]]</f>
        <v>3.5999999999999996</v>
      </c>
      <c r="M219" s="52" t="str">
        <f>VLOOKUP(Workouts[[#This Row],[Meno Priezvisko]],Data!$E$62:$G$155,2)</f>
        <v>ŠK Pionierska</v>
      </c>
      <c r="N219" s="85">
        <f>Workouts[[#This Row],[Body spolu]]*Workouts[[#This Row],[koef. Trénera]]</f>
        <v>7.1999999999999993</v>
      </c>
      <c r="O219" s="52" t="str">
        <f>VLOOKUP(Workouts[[#This Row],[Meno Priezvisko]],Data!$E$62:$G$155,3)</f>
        <v>Lorinčík, Dušan</v>
      </c>
      <c r="P219" s="10"/>
    </row>
    <row r="220" spans="2:16" ht="18" x14ac:dyDescent="0.25">
      <c r="B220" s="29">
        <v>46102</v>
      </c>
      <c r="C220" s="91" t="s">
        <v>233</v>
      </c>
      <c r="D220" s="17" t="s">
        <v>52</v>
      </c>
      <c r="E220" s="10" t="s">
        <v>17</v>
      </c>
      <c r="F220" s="19">
        <f>VLOOKUP(E220,Data!$I$21:$J$30,2,FALSE)</f>
        <v>3</v>
      </c>
      <c r="G220" s="14">
        <v>12</v>
      </c>
      <c r="H220" s="14"/>
      <c r="I220" s="19"/>
      <c r="J220" s="88">
        <f>VLOOKUP(Workouts[[#This Row],[Meno Priezvisko]],Data!$E$62:$I$155,5)</f>
        <v>1.2</v>
      </c>
      <c r="K220" s="92">
        <f>VLOOKUP(Workouts[[#This Row],[Tréner]],Data!$N$32:$O$46,2)</f>
        <v>1.5</v>
      </c>
      <c r="L220" s="90">
        <f>(Workouts[[#This Row],[Body za Umiestnenie]]+Workouts[[#This Row],[Body Účasť]])*Workouts[[#This Row],[koef. hráča]]</f>
        <v>3.5999999999999996</v>
      </c>
      <c r="M220" s="52" t="str">
        <f>VLOOKUP(Workouts[[#This Row],[Meno Priezvisko]],Data!$E$62:$G$155,2)</f>
        <v>IMET SK BA</v>
      </c>
      <c r="N220" s="85">
        <f>Workouts[[#This Row],[Body spolu]]*Workouts[[#This Row],[koef. Trénera]]</f>
        <v>5.3999999999999995</v>
      </c>
      <c r="O220" s="52" t="str">
        <f>VLOOKUP(Workouts[[#This Row],[Meno Priezvisko]],Data!$E$62:$G$155,3)</f>
        <v>Tóth, Tomáš</v>
      </c>
      <c r="P220" s="10"/>
    </row>
    <row r="221" spans="2:16" ht="18" x14ac:dyDescent="0.25">
      <c r="B221" s="29">
        <v>46103</v>
      </c>
      <c r="C221" s="91" t="s">
        <v>227</v>
      </c>
      <c r="D221" s="17" t="s">
        <v>68</v>
      </c>
      <c r="E221" s="10" t="s">
        <v>16</v>
      </c>
      <c r="F221" s="19">
        <f>VLOOKUP(E221,Data!$I$21:$J$30,2,FALSE)</f>
        <v>2</v>
      </c>
      <c r="G221" s="14">
        <v>1</v>
      </c>
      <c r="H221" s="14">
        <v>7</v>
      </c>
      <c r="I221" s="19">
        <f t="shared" ref="I221:I226" si="15">H221-G221</f>
        <v>6</v>
      </c>
      <c r="J221" s="88">
        <f>VLOOKUP(Workouts[[#This Row],[Meno Priezvisko]],Data!$E$62:$I$155,5)</f>
        <v>1.05</v>
      </c>
      <c r="K221" s="92">
        <f>VLOOKUP(Workouts[[#This Row],[Tréner]],Data!$N$32:$O$46,2)</f>
        <v>1.5</v>
      </c>
      <c r="L221" s="90">
        <f>(Workouts[[#This Row],[Body za Umiestnenie]]+Workouts[[#This Row],[Body Účasť]])*Workouts[[#This Row],[koef. hráča]]</f>
        <v>8.4</v>
      </c>
      <c r="M221" s="52" t="str">
        <f>VLOOKUP(Workouts[[#This Row],[Meno Priezvisko]],Data!$E$62:$G$155,2)</f>
        <v>ŠK Pionierska</v>
      </c>
      <c r="N221" s="85">
        <f>Workouts[[#This Row],[Body spolu]]*Workouts[[#This Row],[koef. Trénera]]</f>
        <v>12.600000000000001</v>
      </c>
      <c r="O221" s="52" t="str">
        <f>VLOOKUP(Workouts[[#This Row],[Meno Priezvisko]],Data!$E$62:$G$155,3)</f>
        <v>Kohlerová, Klára</v>
      </c>
      <c r="P221" s="10"/>
    </row>
    <row r="222" spans="2:16" ht="18" x14ac:dyDescent="0.25">
      <c r="B222" s="29">
        <v>46103</v>
      </c>
      <c r="C222" s="91" t="s">
        <v>227</v>
      </c>
      <c r="D222" s="17" t="s">
        <v>54</v>
      </c>
      <c r="E222" s="10" t="s">
        <v>16</v>
      </c>
      <c r="F222" s="19">
        <f>VLOOKUP(E222,Data!$I$21:$J$30,2,FALSE)</f>
        <v>2</v>
      </c>
      <c r="G222" s="14">
        <v>2</v>
      </c>
      <c r="H222" s="14">
        <v>7</v>
      </c>
      <c r="I222" s="19">
        <f t="shared" si="15"/>
        <v>5</v>
      </c>
      <c r="J222" s="88">
        <f>VLOOKUP(Workouts[[#This Row],[Meno Priezvisko]],Data!$E$62:$I$155,5)</f>
        <v>1.05</v>
      </c>
      <c r="K222" s="92">
        <f>VLOOKUP(Workouts[[#This Row],[Tréner]],Data!$N$32:$O$46,2)</f>
        <v>1.5</v>
      </c>
      <c r="L222" s="90">
        <f>(Workouts[[#This Row],[Body za Umiestnenie]]+Workouts[[#This Row],[Body Účasť]])*Workouts[[#This Row],[koef. hráča]]</f>
        <v>7.3500000000000005</v>
      </c>
      <c r="M222" s="52" t="str">
        <f>VLOOKUP(Workouts[[#This Row],[Meno Priezvisko]],Data!$E$62:$G$155,2)</f>
        <v>BALDI KE</v>
      </c>
      <c r="N222" s="85">
        <f>Workouts[[#This Row],[Body spolu]]*Workouts[[#This Row],[koef. Trénera]]</f>
        <v>11.025</v>
      </c>
      <c r="O222" s="52" t="str">
        <f>VLOOKUP(Workouts[[#This Row],[Meno Priezvisko]],Data!$E$62:$G$155,3)</f>
        <v>Koctur, Tomáš</v>
      </c>
      <c r="P222" s="10"/>
    </row>
    <row r="223" spans="2:16" ht="18" x14ac:dyDescent="0.25">
      <c r="B223" s="29">
        <v>46103</v>
      </c>
      <c r="C223" s="91" t="s">
        <v>227</v>
      </c>
      <c r="D223" s="17" t="s">
        <v>65</v>
      </c>
      <c r="E223" s="10" t="s">
        <v>16</v>
      </c>
      <c r="F223" s="19">
        <f>VLOOKUP(E223,Data!$I$21:$J$30,2,FALSE)</f>
        <v>2</v>
      </c>
      <c r="G223" s="14">
        <v>3</v>
      </c>
      <c r="H223" s="14">
        <v>7</v>
      </c>
      <c r="I223" s="19">
        <f t="shared" si="15"/>
        <v>4</v>
      </c>
      <c r="J223" s="88">
        <f>VLOOKUP(Workouts[[#This Row],[Meno Priezvisko]],Data!$E$62:$I$155,5)</f>
        <v>1.05</v>
      </c>
      <c r="K223" s="92">
        <f>VLOOKUP(Workouts[[#This Row],[Tréner]],Data!$N$32:$O$46,2)</f>
        <v>1.5</v>
      </c>
      <c r="L223" s="90">
        <f>(Workouts[[#This Row],[Body za Umiestnenie]]+Workouts[[#This Row],[Body Účasť]])*Workouts[[#This Row],[koef. hráča]]</f>
        <v>6.3000000000000007</v>
      </c>
      <c r="M223" s="52" t="str">
        <f>VLOOKUP(Workouts[[#This Row],[Meno Priezvisko]],Data!$E$62:$G$155,2)</f>
        <v>BALDI KE</v>
      </c>
      <c r="N223" s="85">
        <f>Workouts[[#This Row],[Body spolu]]*Workouts[[#This Row],[koef. Trénera]]</f>
        <v>9.4500000000000011</v>
      </c>
      <c r="O223" s="52" t="str">
        <f>VLOOKUP(Workouts[[#This Row],[Meno Priezvisko]],Data!$E$62:$G$155,3)</f>
        <v>Fecák, Tomáš</v>
      </c>
      <c r="P223" s="10"/>
    </row>
    <row r="224" spans="2:16" ht="18" x14ac:dyDescent="0.25">
      <c r="B224" s="29">
        <v>46103</v>
      </c>
      <c r="C224" s="91" t="s">
        <v>227</v>
      </c>
      <c r="D224" s="17" t="s">
        <v>63</v>
      </c>
      <c r="E224" s="10" t="s">
        <v>16</v>
      </c>
      <c r="F224" s="19">
        <f>VLOOKUP(E224,Data!$I$21:$J$30,2,FALSE)</f>
        <v>2</v>
      </c>
      <c r="G224" s="14">
        <v>4</v>
      </c>
      <c r="H224" s="14">
        <v>7</v>
      </c>
      <c r="I224" s="19">
        <f t="shared" si="15"/>
        <v>3</v>
      </c>
      <c r="J224" s="88">
        <f>VLOOKUP(Workouts[[#This Row],[Meno Priezvisko]],Data!$E$62:$I$155,5)</f>
        <v>1.05</v>
      </c>
      <c r="K224" s="92">
        <f>VLOOKUP(Workouts[[#This Row],[Tréner]],Data!$N$32:$O$46,2)</f>
        <v>1.5</v>
      </c>
      <c r="L224" s="90">
        <f>(Workouts[[#This Row],[Body za Umiestnenie]]+Workouts[[#This Row],[Body Účasť]])*Workouts[[#This Row],[koef. hráča]]</f>
        <v>5.25</v>
      </c>
      <c r="M224" s="52" t="str">
        <f>VLOOKUP(Workouts[[#This Row],[Meno Priezvisko]],Data!$E$62:$G$155,2)</f>
        <v>BALDI KE</v>
      </c>
      <c r="N224" s="85">
        <f>Workouts[[#This Row],[Body spolu]]*Workouts[[#This Row],[koef. Trénera]]</f>
        <v>7.875</v>
      </c>
      <c r="O224" s="52" t="str">
        <f>VLOOKUP(Workouts[[#This Row],[Meno Priezvisko]],Data!$E$62:$G$155,3)</f>
        <v>Fecák, Tomáš</v>
      </c>
      <c r="P224" s="10"/>
    </row>
    <row r="225" spans="2:16" ht="18" x14ac:dyDescent="0.25">
      <c r="B225" s="29">
        <v>46103</v>
      </c>
      <c r="C225" s="91" t="s">
        <v>227</v>
      </c>
      <c r="D225" s="17" t="s">
        <v>66</v>
      </c>
      <c r="E225" s="10" t="s">
        <v>16</v>
      </c>
      <c r="F225" s="19">
        <f>VLOOKUP(E225,Data!$I$21:$J$30,2,FALSE)</f>
        <v>2</v>
      </c>
      <c r="G225" s="14">
        <v>5</v>
      </c>
      <c r="H225" s="14">
        <v>7</v>
      </c>
      <c r="I225" s="19">
        <f t="shared" si="15"/>
        <v>2</v>
      </c>
      <c r="J225" s="88">
        <f>VLOOKUP(Workouts[[#This Row],[Meno Priezvisko]],Data!$E$62:$I$155,5)</f>
        <v>1.05</v>
      </c>
      <c r="K225" s="92">
        <f>VLOOKUP(Workouts[[#This Row],[Tréner]],Data!$N$32:$O$46,2)</f>
        <v>1.5</v>
      </c>
      <c r="L225" s="90">
        <f>(Workouts[[#This Row],[Body za Umiestnenie]]+Workouts[[#This Row],[Body Účasť]])*Workouts[[#This Row],[koef. hráča]]</f>
        <v>4.2</v>
      </c>
      <c r="M225" s="52" t="str">
        <f>VLOOKUP(Workouts[[#This Row],[Meno Priezvisko]],Data!$E$62:$G$155,2)</f>
        <v>BALDI KE</v>
      </c>
      <c r="N225" s="85">
        <f>Workouts[[#This Row],[Body spolu]]*Workouts[[#This Row],[koef. Trénera]]</f>
        <v>6.3000000000000007</v>
      </c>
      <c r="O225" s="52" t="str">
        <f>VLOOKUP(Workouts[[#This Row],[Meno Priezvisko]],Data!$E$62:$G$155,3)</f>
        <v>Kuchárik, Tomáš</v>
      </c>
      <c r="P225" s="10"/>
    </row>
    <row r="226" spans="2:16" ht="18" x14ac:dyDescent="0.25">
      <c r="B226" s="29">
        <v>46103</v>
      </c>
      <c r="C226" s="91" t="s">
        <v>227</v>
      </c>
      <c r="D226" s="17" t="s">
        <v>83</v>
      </c>
      <c r="E226" s="10" t="s">
        <v>16</v>
      </c>
      <c r="F226" s="19">
        <f>VLOOKUP(E226,Data!$I$21:$J$30,2,FALSE)</f>
        <v>2</v>
      </c>
      <c r="G226" s="14">
        <v>6</v>
      </c>
      <c r="H226" s="14">
        <v>7</v>
      </c>
      <c r="I226" s="19">
        <f t="shared" si="15"/>
        <v>1</v>
      </c>
      <c r="J226" s="88">
        <f>VLOOKUP(Workouts[[#This Row],[Meno Priezvisko]],Data!$E$62:$I$155,5)</f>
        <v>1.05</v>
      </c>
      <c r="K226" s="92">
        <f>VLOOKUP(Workouts[[#This Row],[Tréner]],Data!$N$32:$O$46,2)</f>
        <v>1.5</v>
      </c>
      <c r="L226" s="90">
        <f>(Workouts[[#This Row],[Body za Umiestnenie]]+Workouts[[#This Row],[Body Účasť]])*Workouts[[#This Row],[koef. hráča]]</f>
        <v>3.1500000000000004</v>
      </c>
      <c r="M226" s="52" t="str">
        <f>VLOOKUP(Workouts[[#This Row],[Meno Priezvisko]],Data!$E$62:$G$155,2)</f>
        <v>BALDI KE</v>
      </c>
      <c r="N226" s="85">
        <f>Workouts[[#This Row],[Body spolu]]*Workouts[[#This Row],[koef. Trénera]]</f>
        <v>4.7250000000000005</v>
      </c>
      <c r="O226" s="52" t="str">
        <f>VLOOKUP(Workouts[[#This Row],[Meno Priezvisko]],Data!$E$62:$G$155,3)</f>
        <v>Fecák, Tomáš</v>
      </c>
      <c r="P226" s="10"/>
    </row>
    <row r="227" spans="2:16" ht="18" x14ac:dyDescent="0.25">
      <c r="B227" s="29">
        <v>46103</v>
      </c>
      <c r="C227" s="91" t="s">
        <v>227</v>
      </c>
      <c r="D227" s="17" t="s">
        <v>270</v>
      </c>
      <c r="E227" s="10" t="s">
        <v>16</v>
      </c>
      <c r="F227" s="19">
        <f>VLOOKUP(E227,Data!$I$21:$J$30,2,FALSE)</f>
        <v>2</v>
      </c>
      <c r="G227" s="14">
        <v>7</v>
      </c>
      <c r="H227" s="14">
        <v>7</v>
      </c>
      <c r="I227" s="19"/>
      <c r="J227" s="88">
        <f>VLOOKUP(Workouts[[#This Row],[Meno Priezvisko]],Data!$E$62:$I$155,5)</f>
        <v>1</v>
      </c>
      <c r="K227" s="92" t="e">
        <f>VLOOKUP(Workouts[[#This Row],[Tréner]],Data!$N$32:$O$46,2)</f>
        <v>#N/A</v>
      </c>
      <c r="L227" s="90">
        <f>(Workouts[[#This Row],[Body za Umiestnenie]]+Workouts[[#This Row],[Body Účasť]])*Workouts[[#This Row],[koef. hráča]]</f>
        <v>2</v>
      </c>
      <c r="M227" s="52" t="str">
        <f>VLOOKUP(Workouts[[#This Row],[Meno Priezvisko]],Data!$E$62:$G$155,2)</f>
        <v>BALDI KE</v>
      </c>
      <c r="N227" s="85" t="e">
        <f>Workouts[[#This Row],[Body spolu]]*Workouts[[#This Row],[koef. Trénera]]</f>
        <v>#N/A</v>
      </c>
      <c r="O227" s="52">
        <f>VLOOKUP(Workouts[[#This Row],[Meno Priezvisko]],Data!$E$62:$G$155,3)</f>
        <v>0</v>
      </c>
      <c r="P227" s="10"/>
    </row>
    <row r="228" spans="2:16" ht="18" x14ac:dyDescent="0.25">
      <c r="B228" s="29">
        <v>46103</v>
      </c>
      <c r="C228" s="91" t="s">
        <v>227</v>
      </c>
      <c r="D228" s="17" t="s">
        <v>34</v>
      </c>
      <c r="E228" s="10" t="s">
        <v>16</v>
      </c>
      <c r="F228" s="19">
        <f>VLOOKUP(E228,Data!$I$21:$J$30,2,FALSE)</f>
        <v>2</v>
      </c>
      <c r="G228" s="14">
        <v>1</v>
      </c>
      <c r="H228" s="14">
        <v>7</v>
      </c>
      <c r="I228" s="19">
        <f t="shared" ref="I228:I233" si="16">H228-G228</f>
        <v>6</v>
      </c>
      <c r="J228" s="88">
        <f>VLOOKUP(Workouts[[#This Row],[Meno Priezvisko]],Data!$E$62:$I$155,5)</f>
        <v>1.1499999999999999</v>
      </c>
      <c r="K228" s="92">
        <f>VLOOKUP(Workouts[[#This Row],[Tréner]],Data!$N$32:$O$46,2)</f>
        <v>1.5</v>
      </c>
      <c r="L228" s="90">
        <f>(Workouts[[#This Row],[Body za Umiestnenie]]+Workouts[[#This Row],[Body Účasť]])*Workouts[[#This Row],[koef. hráča]]</f>
        <v>9.1999999999999993</v>
      </c>
      <c r="M228" s="52" t="str">
        <f>VLOOKUP(Workouts[[#This Row],[Meno Priezvisko]],Data!$E$62:$G$155,2)</f>
        <v>IMET SK BA</v>
      </c>
      <c r="N228" s="85">
        <f>Workouts[[#This Row],[Body spolu]]*Workouts[[#This Row],[koef. Trénera]]</f>
        <v>13.799999999999999</v>
      </c>
      <c r="O228" s="52" t="str">
        <f>VLOOKUP(Workouts[[#This Row],[Meno Priezvisko]],Data!$E$62:$G$155,3)</f>
        <v>Tóth, Tomáš</v>
      </c>
      <c r="P228" s="10"/>
    </row>
    <row r="229" spans="2:16" ht="18" x14ac:dyDescent="0.25">
      <c r="B229" s="29">
        <v>46103</v>
      </c>
      <c r="C229" s="91" t="s">
        <v>227</v>
      </c>
      <c r="D229" s="17" t="s">
        <v>55</v>
      </c>
      <c r="E229" s="10" t="s">
        <v>16</v>
      </c>
      <c r="F229" s="19">
        <f>VLOOKUP(E229,Data!$I$21:$J$30,2,FALSE)</f>
        <v>2</v>
      </c>
      <c r="G229" s="14">
        <v>2</v>
      </c>
      <c r="H229" s="14">
        <v>7</v>
      </c>
      <c r="I229" s="19">
        <f t="shared" si="16"/>
        <v>5</v>
      </c>
      <c r="J229" s="88">
        <f>VLOOKUP(Workouts[[#This Row],[Meno Priezvisko]],Data!$E$62:$I$155,5)</f>
        <v>1.05</v>
      </c>
      <c r="K229" s="92">
        <f>VLOOKUP(Workouts[[#This Row],[Tréner]],Data!$N$32:$O$46,2)</f>
        <v>1.5</v>
      </c>
      <c r="L229" s="90">
        <f>(Workouts[[#This Row],[Body za Umiestnenie]]+Workouts[[#This Row],[Body Účasť]])*Workouts[[#This Row],[koef. hráča]]</f>
        <v>7.3500000000000005</v>
      </c>
      <c r="M229" s="52" t="str">
        <f>VLOOKUP(Workouts[[#This Row],[Meno Priezvisko]],Data!$E$62:$G$155,2)</f>
        <v>BALDI KE</v>
      </c>
      <c r="N229" s="85">
        <f>Workouts[[#This Row],[Body spolu]]*Workouts[[#This Row],[koef. Trénera]]</f>
        <v>11.025</v>
      </c>
      <c r="O229" s="52" t="str">
        <f>VLOOKUP(Workouts[[#This Row],[Meno Priezvisko]],Data!$E$62:$G$155,3)</f>
        <v>Koctur, Tomáš</v>
      </c>
      <c r="P229" s="10"/>
    </row>
    <row r="230" spans="2:16" ht="18" x14ac:dyDescent="0.25">
      <c r="B230" s="29">
        <v>46103</v>
      </c>
      <c r="C230" s="91" t="s">
        <v>227</v>
      </c>
      <c r="D230" s="17" t="s">
        <v>53</v>
      </c>
      <c r="E230" s="10" t="s">
        <v>16</v>
      </c>
      <c r="F230" s="19">
        <f>VLOOKUP(E230,Data!$I$21:$J$30,2,FALSE)</f>
        <v>2</v>
      </c>
      <c r="G230" s="14">
        <v>3</v>
      </c>
      <c r="H230" s="14">
        <v>7</v>
      </c>
      <c r="I230" s="19">
        <f t="shared" si="16"/>
        <v>4</v>
      </c>
      <c r="J230" s="88">
        <f>VLOOKUP(Workouts[[#This Row],[Meno Priezvisko]],Data!$E$62:$I$155,5)</f>
        <v>1.05</v>
      </c>
      <c r="K230" s="92">
        <f>VLOOKUP(Workouts[[#This Row],[Tréner]],Data!$N$32:$O$46,2)</f>
        <v>1.5</v>
      </c>
      <c r="L230" s="90">
        <f>(Workouts[[#This Row],[Body za Umiestnenie]]+Workouts[[#This Row],[Body Účasť]])*Workouts[[#This Row],[koef. hráča]]</f>
        <v>6.3000000000000007</v>
      </c>
      <c r="M230" s="52" t="str">
        <f>VLOOKUP(Workouts[[#This Row],[Meno Priezvisko]],Data!$E$62:$G$155,2)</f>
        <v>BALDI KE</v>
      </c>
      <c r="N230" s="85">
        <f>Workouts[[#This Row],[Body spolu]]*Workouts[[#This Row],[koef. Trénera]]</f>
        <v>9.4500000000000011</v>
      </c>
      <c r="O230" s="52" t="str">
        <f>VLOOKUP(Workouts[[#This Row],[Meno Priezvisko]],Data!$E$62:$G$155,3)</f>
        <v>Koctur, Tomáš</v>
      </c>
      <c r="P230" s="10"/>
    </row>
    <row r="231" spans="2:16" ht="18" x14ac:dyDescent="0.25">
      <c r="B231" s="29">
        <v>46103</v>
      </c>
      <c r="C231" s="91" t="s">
        <v>227</v>
      </c>
      <c r="D231" s="17" t="s">
        <v>38</v>
      </c>
      <c r="E231" s="10" t="s">
        <v>16</v>
      </c>
      <c r="F231" s="19">
        <f>VLOOKUP(E231,Data!$I$21:$J$30,2,FALSE)</f>
        <v>2</v>
      </c>
      <c r="G231" s="14">
        <v>4</v>
      </c>
      <c r="H231" s="14">
        <v>7</v>
      </c>
      <c r="I231" s="19">
        <f t="shared" si="16"/>
        <v>3</v>
      </c>
      <c r="J231" s="88">
        <f>VLOOKUP(Workouts[[#This Row],[Meno Priezvisko]],Data!$E$62:$I$155,5)</f>
        <v>1.05</v>
      </c>
      <c r="K231" s="92">
        <f>VLOOKUP(Workouts[[#This Row],[Tréner]],Data!$N$32:$O$46,2)</f>
        <v>1.5</v>
      </c>
      <c r="L231" s="90">
        <f>(Workouts[[#This Row],[Body za Umiestnenie]]+Workouts[[#This Row],[Body Účasť]])*Workouts[[#This Row],[koef. hráča]]</f>
        <v>5.25</v>
      </c>
      <c r="M231" s="52" t="str">
        <f>VLOOKUP(Workouts[[#This Row],[Meno Priezvisko]],Data!$E$62:$G$155,2)</f>
        <v>BALDI KE</v>
      </c>
      <c r="N231" s="85">
        <f>Workouts[[#This Row],[Body spolu]]*Workouts[[#This Row],[koef. Trénera]]</f>
        <v>7.875</v>
      </c>
      <c r="O231" s="52" t="str">
        <f>VLOOKUP(Workouts[[#This Row],[Meno Priezvisko]],Data!$E$62:$G$155,3)</f>
        <v>Fecák, Tomáš</v>
      </c>
      <c r="P231" s="10"/>
    </row>
    <row r="232" spans="2:16" ht="18" x14ac:dyDescent="0.25">
      <c r="B232" s="29">
        <v>46103</v>
      </c>
      <c r="C232" s="91" t="s">
        <v>227</v>
      </c>
      <c r="D232" s="17" t="s">
        <v>61</v>
      </c>
      <c r="E232" s="10" t="s">
        <v>16</v>
      </c>
      <c r="F232" s="19">
        <f>VLOOKUP(E232,Data!$I$21:$J$30,2,FALSE)</f>
        <v>2</v>
      </c>
      <c r="G232" s="14">
        <v>5</v>
      </c>
      <c r="H232" s="14">
        <v>7</v>
      </c>
      <c r="I232" s="19">
        <f t="shared" si="16"/>
        <v>2</v>
      </c>
      <c r="J232" s="88">
        <f>VLOOKUP(Workouts[[#This Row],[Meno Priezvisko]],Data!$E$62:$I$155,5)</f>
        <v>1.05</v>
      </c>
      <c r="K232" s="92">
        <f>VLOOKUP(Workouts[[#This Row],[Tréner]],Data!$N$32:$O$46,2)</f>
        <v>1.5</v>
      </c>
      <c r="L232" s="90">
        <f>(Workouts[[#This Row],[Body za Umiestnenie]]+Workouts[[#This Row],[Body Účasť]])*Workouts[[#This Row],[koef. hráča]]</f>
        <v>4.2</v>
      </c>
      <c r="M232" s="52" t="str">
        <f>VLOOKUP(Workouts[[#This Row],[Meno Priezvisko]],Data!$E$62:$G$155,2)</f>
        <v>BALDI KE</v>
      </c>
      <c r="N232" s="85">
        <f>Workouts[[#This Row],[Body spolu]]*Workouts[[#This Row],[koef. Trénera]]</f>
        <v>6.3000000000000007</v>
      </c>
      <c r="O232" s="52" t="str">
        <f>VLOOKUP(Workouts[[#This Row],[Meno Priezvisko]],Data!$E$62:$G$155,3)</f>
        <v>Koctur, Tomáš</v>
      </c>
      <c r="P232" s="10"/>
    </row>
    <row r="233" spans="2:16" ht="18" x14ac:dyDescent="0.25">
      <c r="B233" s="29">
        <v>46103</v>
      </c>
      <c r="C233" s="91" t="s">
        <v>227</v>
      </c>
      <c r="D233" s="17" t="s">
        <v>62</v>
      </c>
      <c r="E233" s="10" t="s">
        <v>16</v>
      </c>
      <c r="F233" s="19">
        <f>VLOOKUP(E233,Data!$I$21:$J$30,2,FALSE)</f>
        <v>2</v>
      </c>
      <c r="G233" s="14">
        <v>6</v>
      </c>
      <c r="H233" s="14">
        <v>7</v>
      </c>
      <c r="I233" s="19">
        <f t="shared" si="16"/>
        <v>1</v>
      </c>
      <c r="J233" s="88">
        <f>VLOOKUP(Workouts[[#This Row],[Meno Priezvisko]],Data!$E$62:$I$155,5)</f>
        <v>1.05</v>
      </c>
      <c r="K233" s="92">
        <f>VLOOKUP(Workouts[[#This Row],[Tréner]],Data!$N$32:$O$46,2)</f>
        <v>1.5</v>
      </c>
      <c r="L233" s="90">
        <f>(Workouts[[#This Row],[Body za Umiestnenie]]+Workouts[[#This Row],[Body Účasť]])*Workouts[[#This Row],[koef. hráča]]</f>
        <v>3.1500000000000004</v>
      </c>
      <c r="M233" s="52" t="str">
        <f>VLOOKUP(Workouts[[#This Row],[Meno Priezvisko]],Data!$E$62:$G$155,2)</f>
        <v>BALDI KE</v>
      </c>
      <c r="N233" s="85">
        <f>Workouts[[#This Row],[Body spolu]]*Workouts[[#This Row],[koef. Trénera]]</f>
        <v>4.7250000000000005</v>
      </c>
      <c r="O233" s="52" t="str">
        <f>VLOOKUP(Workouts[[#This Row],[Meno Priezvisko]],Data!$E$62:$G$155,3)</f>
        <v>Fecák, Tomáš</v>
      </c>
      <c r="P233" s="10"/>
    </row>
    <row r="234" spans="2:16" ht="18" x14ac:dyDescent="0.25">
      <c r="B234" s="29">
        <v>46103</v>
      </c>
      <c r="C234" s="91" t="s">
        <v>227</v>
      </c>
      <c r="D234" s="17" t="s">
        <v>54</v>
      </c>
      <c r="E234" s="10" t="s">
        <v>16</v>
      </c>
      <c r="F234" s="19">
        <f>VLOOKUP(E234,Data!$I$21:$J$30,2,FALSE)</f>
        <v>2</v>
      </c>
      <c r="G234" s="14">
        <v>7</v>
      </c>
      <c r="H234" s="14">
        <v>7</v>
      </c>
      <c r="I234" s="19"/>
      <c r="J234" s="88">
        <f>VLOOKUP(Workouts[[#This Row],[Meno Priezvisko]],Data!$E$62:$I$155,5)</f>
        <v>1.05</v>
      </c>
      <c r="K234" s="92">
        <f>VLOOKUP(Workouts[[#This Row],[Tréner]],Data!$N$32:$O$46,2)</f>
        <v>1.5</v>
      </c>
      <c r="L234" s="90">
        <f>(Workouts[[#This Row],[Body za Umiestnenie]]+Workouts[[#This Row],[Body Účasť]])*Workouts[[#This Row],[koef. hráča]]</f>
        <v>2.1</v>
      </c>
      <c r="M234" s="52" t="str">
        <f>VLOOKUP(Workouts[[#This Row],[Meno Priezvisko]],Data!$E$62:$G$155,2)</f>
        <v>BALDI KE</v>
      </c>
      <c r="N234" s="85">
        <f>Workouts[[#This Row],[Body spolu]]*Workouts[[#This Row],[koef. Trénera]]</f>
        <v>3.1500000000000004</v>
      </c>
      <c r="O234" s="52" t="str">
        <f>VLOOKUP(Workouts[[#This Row],[Meno Priezvisko]],Data!$E$62:$G$155,3)</f>
        <v>Koctur, Tomáš</v>
      </c>
      <c r="P234" s="10"/>
    </row>
    <row r="235" spans="2:16" ht="18" x14ac:dyDescent="0.25">
      <c r="B235" s="29">
        <v>46103</v>
      </c>
      <c r="C235" s="91" t="s">
        <v>227</v>
      </c>
      <c r="D235" s="17" t="s">
        <v>85</v>
      </c>
      <c r="E235" s="10" t="s">
        <v>16</v>
      </c>
      <c r="F235" s="19">
        <f>VLOOKUP(E235,Data!$I$21:$J$30,2,FALSE)</f>
        <v>2</v>
      </c>
      <c r="G235" s="14">
        <v>1</v>
      </c>
      <c r="H235" s="14">
        <v>7</v>
      </c>
      <c r="I235" s="19">
        <f t="shared" ref="I235:I240" si="17">H235-G235</f>
        <v>6</v>
      </c>
      <c r="J235" s="88">
        <f>VLOOKUP(Workouts[[#This Row],[Meno Priezvisko]],Data!$E$62:$I$155,5)</f>
        <v>1.05</v>
      </c>
      <c r="K235" s="92">
        <f>VLOOKUP(Workouts[[#This Row],[Tréner]],Data!$N$32:$O$46,2)</f>
        <v>1.5</v>
      </c>
      <c r="L235" s="90">
        <f>(Workouts[[#This Row],[Body za Umiestnenie]]+Workouts[[#This Row],[Body Účasť]])*Workouts[[#This Row],[koef. hráča]]</f>
        <v>8.4</v>
      </c>
      <c r="M235" s="52" t="str">
        <f>VLOOKUP(Workouts[[#This Row],[Meno Priezvisko]],Data!$E$62:$G$155,2)</f>
        <v>BALDI KE</v>
      </c>
      <c r="N235" s="85">
        <f>Workouts[[#This Row],[Body spolu]]*Workouts[[#This Row],[koef. Trénera]]</f>
        <v>12.600000000000001</v>
      </c>
      <c r="O235" s="52" t="str">
        <f>VLOOKUP(Workouts[[#This Row],[Meno Priezvisko]],Data!$E$62:$G$155,3)</f>
        <v>Kuchárik, Tomáš</v>
      </c>
      <c r="P235" s="10"/>
    </row>
    <row r="236" spans="2:16" ht="18" x14ac:dyDescent="0.25">
      <c r="B236" s="29">
        <v>46103</v>
      </c>
      <c r="C236" s="91" t="s">
        <v>227</v>
      </c>
      <c r="D236" s="17" t="s">
        <v>81</v>
      </c>
      <c r="E236" s="10" t="s">
        <v>16</v>
      </c>
      <c r="F236" s="19">
        <f>VLOOKUP(E236,Data!$I$21:$J$30,2,FALSE)</f>
        <v>2</v>
      </c>
      <c r="G236" s="14">
        <v>2</v>
      </c>
      <c r="H236" s="14">
        <v>7</v>
      </c>
      <c r="I236" s="19">
        <f t="shared" si="17"/>
        <v>5</v>
      </c>
      <c r="J236" s="88">
        <f>VLOOKUP(Workouts[[#This Row],[Meno Priezvisko]],Data!$E$62:$I$155,5)</f>
        <v>1.05</v>
      </c>
      <c r="K236" s="92">
        <f>VLOOKUP(Workouts[[#This Row],[Tréner]],Data!$N$32:$O$46,2)</f>
        <v>1.5</v>
      </c>
      <c r="L236" s="90">
        <f>(Workouts[[#This Row],[Body za Umiestnenie]]+Workouts[[#This Row],[Body Účasť]])*Workouts[[#This Row],[koef. hráča]]</f>
        <v>7.3500000000000005</v>
      </c>
      <c r="M236" s="52" t="str">
        <f>VLOOKUP(Workouts[[#This Row],[Meno Priezvisko]],Data!$E$62:$G$155,2)</f>
        <v>BALDI KE</v>
      </c>
      <c r="N236" s="85">
        <f>Workouts[[#This Row],[Body spolu]]*Workouts[[#This Row],[koef. Trénera]]</f>
        <v>11.025</v>
      </c>
      <c r="O236" s="52" t="str">
        <f>VLOOKUP(Workouts[[#This Row],[Meno Priezvisko]],Data!$E$62:$G$155,3)</f>
        <v>Kuchárik, Tomáš</v>
      </c>
      <c r="P236" s="10"/>
    </row>
    <row r="237" spans="2:16" ht="18" x14ac:dyDescent="0.25">
      <c r="B237" s="29">
        <v>46103</v>
      </c>
      <c r="C237" s="91" t="s">
        <v>227</v>
      </c>
      <c r="D237" s="17" t="s">
        <v>161</v>
      </c>
      <c r="E237" s="10" t="s">
        <v>16</v>
      </c>
      <c r="F237" s="19">
        <f>VLOOKUP(E237,Data!$I$21:$J$30,2,FALSE)</f>
        <v>2</v>
      </c>
      <c r="G237" s="14">
        <v>3</v>
      </c>
      <c r="H237" s="14">
        <v>7</v>
      </c>
      <c r="I237" s="19">
        <f t="shared" si="17"/>
        <v>4</v>
      </c>
      <c r="J237" s="88">
        <f>VLOOKUP(Workouts[[#This Row],[Meno Priezvisko]],Data!$E$62:$I$155,5)</f>
        <v>1.05</v>
      </c>
      <c r="K237" s="92">
        <f>VLOOKUP(Workouts[[#This Row],[Tréner]],Data!$N$32:$O$46,2)</f>
        <v>1.5</v>
      </c>
      <c r="L237" s="90">
        <f>(Workouts[[#This Row],[Body za Umiestnenie]]+Workouts[[#This Row],[Body Účasť]])*Workouts[[#This Row],[koef. hráča]]</f>
        <v>6.3000000000000007</v>
      </c>
      <c r="M237" s="52" t="str">
        <f>VLOOKUP(Workouts[[#This Row],[Meno Priezvisko]],Data!$E$62:$G$155,2)</f>
        <v>BALDI KE</v>
      </c>
      <c r="N237" s="85">
        <f>Workouts[[#This Row],[Body spolu]]*Workouts[[#This Row],[koef. Trénera]]</f>
        <v>9.4500000000000011</v>
      </c>
      <c r="O237" s="52" t="str">
        <f>VLOOKUP(Workouts[[#This Row],[Meno Priezvisko]],Data!$E$62:$G$155,3)</f>
        <v>Fecák, Tomáš</v>
      </c>
      <c r="P237" s="10"/>
    </row>
    <row r="238" spans="2:16" ht="18" x14ac:dyDescent="0.25">
      <c r="B238" s="29">
        <v>46103</v>
      </c>
      <c r="C238" s="91" t="s">
        <v>227</v>
      </c>
      <c r="D238" s="17" t="s">
        <v>84</v>
      </c>
      <c r="E238" s="10" t="s">
        <v>16</v>
      </c>
      <c r="F238" s="19">
        <f>VLOOKUP(E238,Data!$I$21:$J$30,2,FALSE)</f>
        <v>2</v>
      </c>
      <c r="G238" s="14">
        <v>4</v>
      </c>
      <c r="H238" s="14">
        <v>7</v>
      </c>
      <c r="I238" s="19">
        <f t="shared" si="17"/>
        <v>3</v>
      </c>
      <c r="J238" s="88">
        <f>VLOOKUP(Workouts[[#This Row],[Meno Priezvisko]],Data!$E$62:$I$155,5)</f>
        <v>1.05</v>
      </c>
      <c r="K238" s="92">
        <f>VLOOKUP(Workouts[[#This Row],[Tréner]],Data!$N$32:$O$46,2)</f>
        <v>1.5</v>
      </c>
      <c r="L238" s="90">
        <f>(Workouts[[#This Row],[Body za Umiestnenie]]+Workouts[[#This Row],[Body Účasť]])*Workouts[[#This Row],[koef. hráča]]</f>
        <v>5.25</v>
      </c>
      <c r="M238" s="52" t="str">
        <f>VLOOKUP(Workouts[[#This Row],[Meno Priezvisko]],Data!$E$62:$G$155,2)</f>
        <v>BALDI KE</v>
      </c>
      <c r="N238" s="85">
        <f>Workouts[[#This Row],[Body spolu]]*Workouts[[#This Row],[koef. Trénera]]</f>
        <v>7.875</v>
      </c>
      <c r="O238" s="52" t="str">
        <f>VLOOKUP(Workouts[[#This Row],[Meno Priezvisko]],Data!$E$62:$G$155,3)</f>
        <v>Kuchárik, Tomáš</v>
      </c>
      <c r="P238" s="10"/>
    </row>
    <row r="239" spans="2:16" ht="18" x14ac:dyDescent="0.25">
      <c r="B239" s="29">
        <v>46103</v>
      </c>
      <c r="C239" s="91" t="s">
        <v>227</v>
      </c>
      <c r="D239" s="17" t="s">
        <v>68</v>
      </c>
      <c r="E239" s="10" t="s">
        <v>16</v>
      </c>
      <c r="F239" s="19">
        <f>VLOOKUP(E239,Data!$I$21:$J$30,2,FALSE)</f>
        <v>2</v>
      </c>
      <c r="G239" s="14">
        <v>5</v>
      </c>
      <c r="H239" s="14">
        <v>7</v>
      </c>
      <c r="I239" s="19">
        <f t="shared" si="17"/>
        <v>2</v>
      </c>
      <c r="J239" s="88">
        <f>VLOOKUP(Workouts[[#This Row],[Meno Priezvisko]],Data!$E$62:$I$155,5)</f>
        <v>1.05</v>
      </c>
      <c r="K239" s="92">
        <f>VLOOKUP(Workouts[[#This Row],[Tréner]],Data!$N$32:$O$46,2)</f>
        <v>1.5</v>
      </c>
      <c r="L239" s="90">
        <f>(Workouts[[#This Row],[Body za Umiestnenie]]+Workouts[[#This Row],[Body Účasť]])*Workouts[[#This Row],[koef. hráča]]</f>
        <v>4.2</v>
      </c>
      <c r="M239" s="52" t="str">
        <f>VLOOKUP(Workouts[[#This Row],[Meno Priezvisko]],Data!$E$62:$G$155,2)</f>
        <v>ŠK Pionierska</v>
      </c>
      <c r="N239" s="85">
        <f>Workouts[[#This Row],[Body spolu]]*Workouts[[#This Row],[koef. Trénera]]</f>
        <v>6.3000000000000007</v>
      </c>
      <c r="O239" s="52" t="str">
        <f>VLOOKUP(Workouts[[#This Row],[Meno Priezvisko]],Data!$E$62:$G$155,3)</f>
        <v>Kohlerová, Klára</v>
      </c>
      <c r="P239" s="10"/>
    </row>
    <row r="240" spans="2:16" ht="18" x14ac:dyDescent="0.25">
      <c r="B240" s="29">
        <v>46103</v>
      </c>
      <c r="C240" s="91" t="s">
        <v>227</v>
      </c>
      <c r="D240" s="17" t="s">
        <v>247</v>
      </c>
      <c r="E240" s="10" t="s">
        <v>16</v>
      </c>
      <c r="F240" s="19">
        <f>VLOOKUP(E240,Data!$I$21:$J$30,2,FALSE)</f>
        <v>2</v>
      </c>
      <c r="G240" s="14">
        <v>6</v>
      </c>
      <c r="H240" s="14">
        <v>7</v>
      </c>
      <c r="I240" s="19">
        <f t="shared" si="17"/>
        <v>1</v>
      </c>
      <c r="J240" s="88">
        <f>VLOOKUP(Workouts[[#This Row],[Meno Priezvisko]],Data!$E$62:$I$155,5)</f>
        <v>1</v>
      </c>
      <c r="K240" s="92">
        <f>VLOOKUP(Workouts[[#This Row],[Tréner]],Data!$N$32:$O$46,2)</f>
        <v>1.5</v>
      </c>
      <c r="L240" s="90">
        <f>(Workouts[[#This Row],[Body za Umiestnenie]]+Workouts[[#This Row],[Body Účasť]])*Workouts[[#This Row],[koef. hráča]]</f>
        <v>3</v>
      </c>
      <c r="M240" s="52" t="str">
        <f>VLOOKUP(Workouts[[#This Row],[Meno Priezvisko]],Data!$E$62:$G$155,2)</f>
        <v>BALDI KE</v>
      </c>
      <c r="N240" s="85">
        <f>Workouts[[#This Row],[Body spolu]]*Workouts[[#This Row],[koef. Trénera]]</f>
        <v>4.5</v>
      </c>
      <c r="O240" s="52" t="str">
        <f>VLOOKUP(Workouts[[#This Row],[Meno Priezvisko]],Data!$E$62:$G$155,3)</f>
        <v>CHÝBA</v>
      </c>
      <c r="P240" s="10"/>
    </row>
    <row r="241" spans="2:16" ht="18" x14ac:dyDescent="0.25">
      <c r="B241" s="29">
        <v>46103</v>
      </c>
      <c r="C241" s="91" t="s">
        <v>227</v>
      </c>
      <c r="D241" s="17" t="s">
        <v>56</v>
      </c>
      <c r="E241" s="10" t="s">
        <v>16</v>
      </c>
      <c r="F241" s="19">
        <f>VLOOKUP(E241,Data!$I$21:$J$30,2,FALSE)</f>
        <v>2</v>
      </c>
      <c r="G241" s="14">
        <v>7</v>
      </c>
      <c r="H241" s="14">
        <v>7</v>
      </c>
      <c r="I241" s="19"/>
      <c r="J241" s="88">
        <f>VLOOKUP(Workouts[[#This Row],[Meno Priezvisko]],Data!$E$62:$I$155,5)</f>
        <v>1.05</v>
      </c>
      <c r="K241" s="92">
        <f>VLOOKUP(Workouts[[#This Row],[Tréner]],Data!$N$32:$O$46,2)</f>
        <v>1.5</v>
      </c>
      <c r="L241" s="90">
        <f>(Workouts[[#This Row],[Body za Umiestnenie]]+Workouts[[#This Row],[Body Účasť]])*Workouts[[#This Row],[koef. hráča]]</f>
        <v>2.1</v>
      </c>
      <c r="M241" s="52" t="str">
        <f>VLOOKUP(Workouts[[#This Row],[Meno Priezvisko]],Data!$E$62:$G$155,2)</f>
        <v>BALDI KE</v>
      </c>
      <c r="N241" s="85">
        <f>Workouts[[#This Row],[Body spolu]]*Workouts[[#This Row],[koef. Trénera]]</f>
        <v>3.1500000000000004</v>
      </c>
      <c r="O241" s="52" t="str">
        <f>VLOOKUP(Workouts[[#This Row],[Meno Priezvisko]],Data!$E$62:$G$155,3)</f>
        <v>Koctur, Tomáš</v>
      </c>
      <c r="P241" s="10"/>
    </row>
    <row r="242" spans="2:16" ht="18" x14ac:dyDescent="0.25">
      <c r="B242" s="29">
        <v>46109</v>
      </c>
      <c r="C242" s="91" t="s">
        <v>235</v>
      </c>
      <c r="D242" s="17" t="s">
        <v>40</v>
      </c>
      <c r="E242" s="10" t="s">
        <v>18</v>
      </c>
      <c r="F242" s="19">
        <f>VLOOKUP(E242,Data!$I$21:$J$30,2,FALSE)</f>
        <v>2</v>
      </c>
      <c r="G242" s="14">
        <v>1</v>
      </c>
      <c r="H242" s="14"/>
      <c r="I242" s="19">
        <v>5</v>
      </c>
      <c r="J242" s="88">
        <f>VLOOKUP(Workouts[[#This Row],[Meno Priezvisko]],Data!$E$62:$I$155,5)</f>
        <v>1</v>
      </c>
      <c r="K242" s="92">
        <f>VLOOKUP(Workouts[[#This Row],[Tréner]],Data!$N$32:$O$46,2)</f>
        <v>1.5</v>
      </c>
      <c r="L242" s="90">
        <f>(Workouts[[#This Row],[Body za Umiestnenie]]+Workouts[[#This Row],[Body Účasť]])*Workouts[[#This Row],[koef. hráča]]</f>
        <v>7</v>
      </c>
      <c r="M242" s="52" t="str">
        <f>VLOOKUP(Workouts[[#This Row],[Meno Priezvisko]],Data!$E$62:$G$155,2)</f>
        <v>ŠK Pionierska</v>
      </c>
      <c r="N242" s="85">
        <f>Workouts[[#This Row],[Body spolu]]*Workouts[[#This Row],[koef. Trénera]]</f>
        <v>10.5</v>
      </c>
      <c r="O242" s="52" t="str">
        <f>VLOOKUP(Workouts[[#This Row],[Meno Priezvisko]],Data!$E$62:$G$155,3)</f>
        <v>CHÝBA</v>
      </c>
      <c r="P242" s="10"/>
    </row>
    <row r="243" spans="2:16" ht="18" x14ac:dyDescent="0.25">
      <c r="B243" s="29">
        <v>46130</v>
      </c>
      <c r="C243" s="91" t="s">
        <v>235</v>
      </c>
      <c r="D243" s="17" t="s">
        <v>52</v>
      </c>
      <c r="E243" s="10" t="s">
        <v>18</v>
      </c>
      <c r="F243" s="120">
        <f>VLOOKUP(E243,Data!$I$21:$J$30,2,FALSE)</f>
        <v>2</v>
      </c>
      <c r="G243" s="14">
        <v>2</v>
      </c>
      <c r="H243" s="14"/>
      <c r="I243" s="120">
        <v>3</v>
      </c>
      <c r="J243" s="88">
        <f>VLOOKUP(Workouts[[#This Row],[Meno Priezvisko]],Data!$E$62:$I$155,5)</f>
        <v>1.2</v>
      </c>
      <c r="K243" s="92">
        <f>VLOOKUP(Workouts[[#This Row],[Tréner]],Data!$N$32:$O$46,2)</f>
        <v>1.5</v>
      </c>
      <c r="L243" s="90">
        <f>(Workouts[[#This Row],[Body za Umiestnenie]]+Workouts[[#This Row],[Body Účasť]])*Workouts[[#This Row],[koef. hráča]]</f>
        <v>6</v>
      </c>
      <c r="M243" s="52" t="str">
        <f>VLOOKUP(Workouts[[#This Row],[Meno Priezvisko]],Data!$E$62:$G$155,2)</f>
        <v>IMET SK BA</v>
      </c>
      <c r="N243" s="85">
        <f>Workouts[[#This Row],[Body spolu]]*Workouts[[#This Row],[koef. Trénera]]</f>
        <v>9</v>
      </c>
      <c r="O243" s="52" t="str">
        <f>VLOOKUP(Workouts[[#This Row],[Meno Priezvisko]],Data!$E$62:$G$155,3)</f>
        <v>Tóth, Tomáš</v>
      </c>
      <c r="P243" s="10"/>
    </row>
    <row r="244" spans="2:16" ht="18" x14ac:dyDescent="0.25">
      <c r="B244" s="29">
        <v>46135</v>
      </c>
      <c r="C244" s="91" t="s">
        <v>233</v>
      </c>
      <c r="D244" s="17" t="s">
        <v>52</v>
      </c>
      <c r="E244" s="10" t="s">
        <v>17</v>
      </c>
      <c r="F244" s="120">
        <f>VLOOKUP(E244,Data!$I$21:$J$30,2,FALSE)</f>
        <v>3</v>
      </c>
      <c r="G244" s="14">
        <v>23</v>
      </c>
      <c r="H244" s="14"/>
      <c r="I244" s="120"/>
      <c r="J244" s="88">
        <f>VLOOKUP(Workouts[[#This Row],[Meno Priezvisko]],Data!$E$62:$I$155,5)</f>
        <v>1.2</v>
      </c>
      <c r="K244" s="92">
        <f>VLOOKUP(Workouts[[#This Row],[Tréner]],Data!$N$32:$O$46,2)</f>
        <v>1.5</v>
      </c>
      <c r="L244" s="90">
        <f>(Workouts[[#This Row],[Body za Umiestnenie]]+Workouts[[#This Row],[Body Účasť]])*Workouts[[#This Row],[koef. hráča]]</f>
        <v>3.5999999999999996</v>
      </c>
      <c r="M244" s="52" t="str">
        <f>VLOOKUP(Workouts[[#This Row],[Meno Priezvisko]],Data!$E$62:$G$155,2)</f>
        <v>IMET SK BA</v>
      </c>
      <c r="N244" s="85">
        <f>Workouts[[#This Row],[Body spolu]]*Workouts[[#This Row],[koef. Trénera]]</f>
        <v>5.3999999999999995</v>
      </c>
      <c r="O244" s="52" t="str">
        <f>VLOOKUP(Workouts[[#This Row],[Meno Priezvisko]],Data!$E$62:$G$155,3)</f>
        <v>Tóth, Tomáš</v>
      </c>
      <c r="P244" s="10"/>
    </row>
    <row r="245" spans="2:16" ht="18" x14ac:dyDescent="0.25">
      <c r="B245" s="29">
        <v>46135</v>
      </c>
      <c r="C245" s="91" t="s">
        <v>233</v>
      </c>
      <c r="D245" s="17" t="s">
        <v>40</v>
      </c>
      <c r="E245" s="10" t="s">
        <v>17</v>
      </c>
      <c r="F245" s="120">
        <f>VLOOKUP(E245,Data!$I$21:$J$30,2,FALSE)</f>
        <v>3</v>
      </c>
      <c r="G245" s="14">
        <v>13</v>
      </c>
      <c r="H245" s="14"/>
      <c r="I245" s="120"/>
      <c r="J245" s="88">
        <f>VLOOKUP(Workouts[[#This Row],[Meno Priezvisko]],Data!$E$62:$I$155,5)</f>
        <v>1</v>
      </c>
      <c r="K245" s="92">
        <f>VLOOKUP(Workouts[[#This Row],[Tréner]],Data!$N$32:$O$46,2)</f>
        <v>1.5</v>
      </c>
      <c r="L245" s="90">
        <f>(Workouts[[#This Row],[Body za Umiestnenie]]+Workouts[[#This Row],[Body Účasť]])*Workouts[[#This Row],[koef. hráča]]</f>
        <v>3</v>
      </c>
      <c r="M245" s="52" t="str">
        <f>VLOOKUP(Workouts[[#This Row],[Meno Priezvisko]],Data!$E$62:$G$155,2)</f>
        <v>ŠK Pionierska</v>
      </c>
      <c r="N245" s="85">
        <f>Workouts[[#This Row],[Body spolu]]*Workouts[[#This Row],[koef. Trénera]]</f>
        <v>4.5</v>
      </c>
      <c r="O245" s="52" t="str">
        <f>VLOOKUP(Workouts[[#This Row],[Meno Priezvisko]],Data!$E$62:$G$155,3)</f>
        <v>CHÝBA</v>
      </c>
      <c r="P245" s="10"/>
    </row>
    <row r="246" spans="2:16" ht="18" x14ac:dyDescent="0.25">
      <c r="B246" s="29">
        <v>46135</v>
      </c>
      <c r="C246" s="91" t="s">
        <v>233</v>
      </c>
      <c r="D246" s="17" t="s">
        <v>4</v>
      </c>
      <c r="E246" s="10" t="s">
        <v>17</v>
      </c>
      <c r="F246" s="120">
        <f>VLOOKUP(E246,Data!$I$21:$J$30,2,FALSE)</f>
        <v>3</v>
      </c>
      <c r="G246" s="14">
        <v>17</v>
      </c>
      <c r="H246" s="14"/>
      <c r="I246" s="120"/>
      <c r="J246" s="88">
        <f>VLOOKUP(Workouts[[#This Row],[Meno Priezvisko]],Data!$E$62:$I$155,5)</f>
        <v>1.2</v>
      </c>
      <c r="K246" s="92">
        <f>VLOOKUP(Workouts[[#This Row],[Tréner]],Data!$N$32:$O$46,2)</f>
        <v>2</v>
      </c>
      <c r="L246" s="90">
        <f>(Workouts[[#This Row],[Body za Umiestnenie]]+Workouts[[#This Row],[Body Účasť]])*Workouts[[#This Row],[koef. hráča]]</f>
        <v>3.5999999999999996</v>
      </c>
      <c r="M246" s="52" t="str">
        <f>VLOOKUP(Workouts[[#This Row],[Meno Priezvisko]],Data!$E$62:$G$155,2)</f>
        <v>ŠK Pionierska</v>
      </c>
      <c r="N246" s="85">
        <f>Workouts[[#This Row],[Body spolu]]*Workouts[[#This Row],[koef. Trénera]]</f>
        <v>7.1999999999999993</v>
      </c>
      <c r="O246" s="52" t="str">
        <f>VLOOKUP(Workouts[[#This Row],[Meno Priezvisko]],Data!$E$62:$G$155,3)</f>
        <v>Lorinčík, Dušan</v>
      </c>
      <c r="P246" s="10"/>
    </row>
    <row r="247" spans="2:16" ht="18" x14ac:dyDescent="0.25">
      <c r="B247" s="29">
        <v>46137</v>
      </c>
      <c r="C247" s="91" t="s">
        <v>227</v>
      </c>
      <c r="D247" s="17" t="s">
        <v>228</v>
      </c>
      <c r="E247" s="10" t="s">
        <v>15</v>
      </c>
      <c r="F247" s="120">
        <f>VLOOKUP(E247,Data!$I$21:$J$30,2,FALSE)</f>
        <v>4</v>
      </c>
      <c r="G247" s="14">
        <v>1</v>
      </c>
      <c r="H247" s="14"/>
      <c r="I247" s="120">
        <v>16</v>
      </c>
      <c r="J247" s="88">
        <f>VLOOKUP(Workouts[[#This Row],[Meno Priezvisko]],Data!$E$62:$I$155,5)</f>
        <v>1.2</v>
      </c>
      <c r="K247" s="92">
        <f>VLOOKUP(Workouts[[#This Row],[Tréner]],Data!$N$32:$O$46,2)</f>
        <v>1</v>
      </c>
      <c r="L247" s="90">
        <f>(Workouts[[#This Row],[Body za Umiestnenie]]+Workouts[[#This Row],[Body Účasť]])*Workouts[[#This Row],[koef. hráča]]</f>
        <v>24</v>
      </c>
      <c r="M247" s="52" t="str">
        <f>VLOOKUP(Workouts[[#This Row],[Meno Priezvisko]],Data!$E$62:$G$155,2)</f>
        <v>POHODA Trnava</v>
      </c>
      <c r="N247" s="85">
        <f>Workouts[[#This Row],[Body spolu]]*Workouts[[#This Row],[koef. Trénera]]</f>
        <v>24</v>
      </c>
      <c r="O247" s="52" t="str">
        <f>VLOOKUP(Workouts[[#This Row],[Meno Priezvisko]],Data!$E$62:$G$155,3)</f>
        <v>Varga, Patrik</v>
      </c>
      <c r="P247" s="10"/>
    </row>
    <row r="248" spans="2:16" ht="18" x14ac:dyDescent="0.25">
      <c r="B248" s="29">
        <v>46137</v>
      </c>
      <c r="C248" s="91" t="s">
        <v>227</v>
      </c>
      <c r="D248" s="17" t="s">
        <v>230</v>
      </c>
      <c r="E248" s="10" t="s">
        <v>15</v>
      </c>
      <c r="F248" s="120">
        <f>VLOOKUP(E248,Data!$I$21:$J$30,2,FALSE)</f>
        <v>4</v>
      </c>
      <c r="G248" s="14">
        <v>1</v>
      </c>
      <c r="H248" s="14"/>
      <c r="I248" s="120">
        <v>16</v>
      </c>
      <c r="J248" s="88">
        <f>VLOOKUP(Workouts[[#This Row],[Meno Priezvisko]],Data!$E$62:$I$155,5)</f>
        <v>1.2</v>
      </c>
      <c r="K248" s="92">
        <f>VLOOKUP(Workouts[[#This Row],[Tréner]],Data!$N$32:$O$46,2)</f>
        <v>1</v>
      </c>
      <c r="L248" s="90">
        <f>(Workouts[[#This Row],[Body za Umiestnenie]]+Workouts[[#This Row],[Body Účasť]])*Workouts[[#This Row],[koef. hráča]]</f>
        <v>24</v>
      </c>
      <c r="M248" s="52" t="str">
        <f>VLOOKUP(Workouts[[#This Row],[Meno Priezvisko]],Data!$E$62:$G$155,2)</f>
        <v>POHODA Trnava</v>
      </c>
      <c r="N248" s="85">
        <f>Workouts[[#This Row],[Body spolu]]*Workouts[[#This Row],[koef. Trénera]]</f>
        <v>24</v>
      </c>
      <c r="O248" s="52" t="str">
        <f>VLOOKUP(Workouts[[#This Row],[Meno Priezvisko]],Data!$E$62:$G$155,3)</f>
        <v>Varga, Patrik</v>
      </c>
      <c r="P248" s="10"/>
    </row>
  </sheetData>
  <dataConsolidate/>
  <phoneticPr fontId="11" type="noConversion"/>
  <conditionalFormatting sqref="D93:D94">
    <cfRule type="duplicateValues" dxfId="0" priority="1"/>
  </conditionalFormatting>
  <printOptions horizontalCentered="1"/>
  <pageMargins left="0.25" right="0.25" top="0.75" bottom="0.75" header="0.3" footer="0.3"/>
  <pageSetup scale="46" fitToHeight="0" orientation="portrait" r:id="rId3"/>
  <headerFooter differentFirst="1">
    <oddFooter>Page &amp;P of &amp;N</oddFooter>
  </headerFooter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26A27BD-B87B-034F-9D0B-B33255BD1BC7}">
          <x14:formula1>
            <xm:f>INDIRECT(Data!$B$1)</xm:f>
          </x14:formula1>
          <xm:sqref>D11:D248</xm:sqref>
        </x14:dataValidation>
        <x14:dataValidation type="list" allowBlank="1" showInputMessage="1" showErrorMessage="1" xr:uid="{65F94BCE-FDB9-2E4F-AB1E-0A88440134BF}">
          <x14:formula1>
            <xm:f>INDIRECT(Data!$F$19)</xm:f>
          </x14:formula1>
          <xm:sqref>E11:E248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69A9B-B9BB-F04F-A4FE-4EE4ED5411DB}">
  <dimension ref="B1:O136"/>
  <sheetViews>
    <sheetView showGridLines="0" zoomScale="85" zoomScaleNormal="85" workbookViewId="0"/>
  </sheetViews>
  <sheetFormatPr defaultColWidth="11" defaultRowHeight="15" x14ac:dyDescent="0.25"/>
  <cols>
    <col min="1" max="1" width="2.125" customWidth="1"/>
    <col min="2" max="2" width="23.125" customWidth="1"/>
    <col min="3" max="3" width="4" customWidth="1"/>
    <col min="4" max="4" width="1.875" style="12" customWidth="1"/>
    <col min="5" max="5" width="27.5" customWidth="1"/>
    <col min="6" max="6" width="33.875" customWidth="1"/>
    <col min="7" max="7" width="29.5" bestFit="1" customWidth="1"/>
    <col min="8" max="8" width="6.875" bestFit="1" customWidth="1"/>
    <col min="9" max="9" width="25.5" style="93" customWidth="1"/>
    <col min="10" max="11" width="21.875" bestFit="1" customWidth="1"/>
    <col min="14" max="14" width="15" bestFit="1" customWidth="1"/>
  </cols>
  <sheetData>
    <row r="1" spans="2:11" ht="15.75" thickBot="1" x14ac:dyDescent="0.3">
      <c r="B1" t="s">
        <v>45</v>
      </c>
    </row>
    <row r="2" spans="2:11" ht="17.100000000000001" customHeight="1" thickTop="1" x14ac:dyDescent="0.2">
      <c r="B2" t="s">
        <v>3</v>
      </c>
      <c r="F2" s="54" t="s">
        <v>6</v>
      </c>
      <c r="G2" s="55"/>
      <c r="H2" s="55"/>
      <c r="I2" s="94"/>
      <c r="J2" s="55"/>
      <c r="K2" s="56"/>
    </row>
    <row r="3" spans="2:11" x14ac:dyDescent="0.2">
      <c r="B3" t="s">
        <v>4</v>
      </c>
      <c r="F3" s="57" t="s">
        <v>7</v>
      </c>
      <c r="G3" s="58"/>
      <c r="H3" s="58"/>
      <c r="I3" s="95"/>
      <c r="J3" s="58"/>
      <c r="K3" s="59"/>
    </row>
    <row r="4" spans="2:11" ht="14.25" x14ac:dyDescent="0.2">
      <c r="B4" t="s">
        <v>40</v>
      </c>
      <c r="F4" s="60"/>
      <c r="G4" s="61" t="s">
        <v>14</v>
      </c>
      <c r="H4" s="61" t="s">
        <v>15</v>
      </c>
      <c r="I4" s="96" t="s">
        <v>16</v>
      </c>
      <c r="J4" s="61" t="s">
        <v>17</v>
      </c>
      <c r="K4" s="62" t="s">
        <v>18</v>
      </c>
    </row>
    <row r="5" spans="2:11" x14ac:dyDescent="0.2">
      <c r="B5" t="s">
        <v>52</v>
      </c>
      <c r="F5" s="63" t="s">
        <v>8</v>
      </c>
      <c r="G5" s="53">
        <v>8</v>
      </c>
      <c r="H5" s="53">
        <v>4</v>
      </c>
      <c r="I5" s="97">
        <v>2</v>
      </c>
      <c r="J5" s="53">
        <v>3</v>
      </c>
      <c r="K5" s="64">
        <v>2</v>
      </c>
    </row>
    <row r="6" spans="2:11" ht="14.25" x14ac:dyDescent="0.2">
      <c r="B6" t="s">
        <v>34</v>
      </c>
      <c r="F6" s="65"/>
      <c r="G6" s="113" t="s">
        <v>9</v>
      </c>
      <c r="H6" s="113"/>
      <c r="I6" s="113"/>
      <c r="J6" s="113"/>
      <c r="K6" s="114"/>
    </row>
    <row r="7" spans="2:11" ht="14.25" x14ac:dyDescent="0.2">
      <c r="B7" t="s">
        <v>35</v>
      </c>
      <c r="F7" s="66" t="s">
        <v>10</v>
      </c>
      <c r="G7" s="53">
        <v>20</v>
      </c>
      <c r="H7" s="53">
        <v>16</v>
      </c>
      <c r="I7" s="115" t="s">
        <v>114</v>
      </c>
      <c r="J7" s="53">
        <v>6</v>
      </c>
      <c r="K7" s="64">
        <v>5</v>
      </c>
    </row>
    <row r="8" spans="2:11" ht="14.25" x14ac:dyDescent="0.2">
      <c r="B8" t="s">
        <v>36</v>
      </c>
      <c r="F8" s="66" t="s">
        <v>11</v>
      </c>
      <c r="G8" s="53">
        <v>16</v>
      </c>
      <c r="H8" s="53">
        <v>10</v>
      </c>
      <c r="I8" s="116"/>
      <c r="J8" s="53">
        <v>4</v>
      </c>
      <c r="K8" s="64">
        <v>3</v>
      </c>
    </row>
    <row r="9" spans="2:11" ht="14.25" x14ac:dyDescent="0.2">
      <c r="B9" t="s">
        <v>59</v>
      </c>
      <c r="F9" s="66" t="s">
        <v>12</v>
      </c>
      <c r="G9" s="53">
        <v>10</v>
      </c>
      <c r="H9" s="53">
        <v>6</v>
      </c>
      <c r="I9" s="116"/>
      <c r="J9" s="53">
        <v>2</v>
      </c>
      <c r="K9" s="64">
        <v>2</v>
      </c>
    </row>
    <row r="10" spans="2:11" ht="14.25" x14ac:dyDescent="0.2">
      <c r="B10" t="s">
        <v>37</v>
      </c>
      <c r="F10" s="66" t="s">
        <v>31</v>
      </c>
      <c r="G10" s="53">
        <v>6</v>
      </c>
      <c r="H10" s="53">
        <v>2</v>
      </c>
      <c r="I10" s="117"/>
      <c r="J10" s="53">
        <v>1</v>
      </c>
      <c r="K10" s="64">
        <v>1</v>
      </c>
    </row>
    <row r="11" spans="2:11" x14ac:dyDescent="0.2">
      <c r="B11" t="s">
        <v>53</v>
      </c>
      <c r="F11" s="67"/>
      <c r="G11" s="68"/>
      <c r="H11" s="68"/>
      <c r="I11" s="98"/>
      <c r="J11" s="68"/>
      <c r="K11" s="69"/>
    </row>
    <row r="12" spans="2:11" x14ac:dyDescent="0.2">
      <c r="B12" t="s">
        <v>55</v>
      </c>
      <c r="F12" s="67"/>
      <c r="G12" s="70" t="s">
        <v>13</v>
      </c>
      <c r="H12" s="58"/>
      <c r="I12" s="95"/>
      <c r="J12" s="71"/>
      <c r="K12" s="72"/>
    </row>
    <row r="13" spans="2:11" x14ac:dyDescent="0.2">
      <c r="B13" t="s">
        <v>54</v>
      </c>
      <c r="F13" s="67"/>
      <c r="G13" s="73" t="s">
        <v>41</v>
      </c>
      <c r="H13" s="74"/>
      <c r="I13" s="99">
        <v>4</v>
      </c>
      <c r="J13" s="75"/>
      <c r="K13" s="76"/>
    </row>
    <row r="14" spans="2:11" x14ac:dyDescent="0.2">
      <c r="B14" t="s">
        <v>43</v>
      </c>
      <c r="F14" s="67"/>
      <c r="G14" s="73" t="s">
        <v>19</v>
      </c>
      <c r="H14" s="74"/>
      <c r="I14" s="99">
        <v>2</v>
      </c>
      <c r="J14" s="75"/>
      <c r="K14" s="76"/>
    </row>
    <row r="15" spans="2:11" x14ac:dyDescent="0.2">
      <c r="B15" t="s">
        <v>161</v>
      </c>
      <c r="F15" s="67"/>
      <c r="G15" s="73" t="s">
        <v>20</v>
      </c>
      <c r="H15" s="74"/>
      <c r="I15" s="99">
        <v>3</v>
      </c>
      <c r="J15" s="75"/>
      <c r="K15" s="76"/>
    </row>
    <row r="16" spans="2:11" ht="15.75" thickBot="1" x14ac:dyDescent="0.25">
      <c r="B16" t="s">
        <v>38</v>
      </c>
      <c r="F16" s="77"/>
      <c r="G16" s="78" t="s">
        <v>21</v>
      </c>
      <c r="H16" s="79"/>
      <c r="I16" s="100">
        <v>3</v>
      </c>
      <c r="J16" s="80"/>
      <c r="K16" s="81"/>
    </row>
    <row r="17" spans="2:15" ht="15.75" thickTop="1" x14ac:dyDescent="0.25">
      <c r="B17" t="s">
        <v>230</v>
      </c>
    </row>
    <row r="18" spans="2:15" x14ac:dyDescent="0.25">
      <c r="B18" t="s">
        <v>228</v>
      </c>
    </row>
    <row r="19" spans="2:15" x14ac:dyDescent="0.25">
      <c r="B19" t="s">
        <v>229</v>
      </c>
      <c r="F19" t="s">
        <v>23</v>
      </c>
    </row>
    <row r="20" spans="2:15" x14ac:dyDescent="0.25">
      <c r="B20" t="s">
        <v>159</v>
      </c>
    </row>
    <row r="21" spans="2:15" x14ac:dyDescent="0.25">
      <c r="B21" t="s">
        <v>39</v>
      </c>
      <c r="F21" t="s">
        <v>22</v>
      </c>
      <c r="G21" t="s">
        <v>25</v>
      </c>
      <c r="I21" s="93" t="s">
        <v>22</v>
      </c>
      <c r="J21" t="s">
        <v>25</v>
      </c>
    </row>
    <row r="22" spans="2:15" x14ac:dyDescent="0.25">
      <c r="B22" t="s">
        <v>56</v>
      </c>
      <c r="F22" t="s">
        <v>14</v>
      </c>
      <c r="G22" s="18">
        <v>8</v>
      </c>
      <c r="I22" s="93" t="s">
        <v>14</v>
      </c>
      <c r="J22">
        <v>8</v>
      </c>
    </row>
    <row r="23" spans="2:15" x14ac:dyDescent="0.25">
      <c r="B23" t="s">
        <v>57</v>
      </c>
      <c r="F23" t="s">
        <v>15</v>
      </c>
      <c r="G23" s="18">
        <v>4</v>
      </c>
      <c r="I23" s="93" t="s">
        <v>15</v>
      </c>
      <c r="J23">
        <v>4</v>
      </c>
    </row>
    <row r="24" spans="2:15" x14ac:dyDescent="0.25">
      <c r="B24" t="s">
        <v>44</v>
      </c>
      <c r="F24" t="s">
        <v>16</v>
      </c>
      <c r="G24" s="18">
        <v>2</v>
      </c>
      <c r="I24" s="101" t="s">
        <v>232</v>
      </c>
      <c r="J24">
        <v>2</v>
      </c>
    </row>
    <row r="25" spans="2:15" x14ac:dyDescent="0.25">
      <c r="B25" t="s">
        <v>49</v>
      </c>
      <c r="F25" t="s">
        <v>17</v>
      </c>
      <c r="G25" s="18">
        <v>3</v>
      </c>
      <c r="I25" s="93" t="s">
        <v>21</v>
      </c>
      <c r="J25">
        <v>3</v>
      </c>
    </row>
    <row r="26" spans="2:15" x14ac:dyDescent="0.25">
      <c r="B26" t="s">
        <v>50</v>
      </c>
      <c r="F26" t="s">
        <v>18</v>
      </c>
      <c r="G26" s="18">
        <v>2</v>
      </c>
      <c r="I26" s="93" t="s">
        <v>231</v>
      </c>
      <c r="J26">
        <v>3</v>
      </c>
    </row>
    <row r="27" spans="2:15" x14ac:dyDescent="0.25">
      <c r="B27" t="s">
        <v>58</v>
      </c>
      <c r="F27" t="s">
        <v>41</v>
      </c>
      <c r="G27" s="18">
        <v>4</v>
      </c>
      <c r="I27" s="93" t="s">
        <v>16</v>
      </c>
      <c r="J27">
        <v>2</v>
      </c>
    </row>
    <row r="28" spans="2:15" x14ac:dyDescent="0.25">
      <c r="B28" t="s">
        <v>51</v>
      </c>
      <c r="F28" t="s">
        <v>232</v>
      </c>
      <c r="G28" s="18">
        <v>2</v>
      </c>
      <c r="I28" s="93" t="s">
        <v>17</v>
      </c>
      <c r="J28">
        <v>3</v>
      </c>
    </row>
    <row r="29" spans="2:15" x14ac:dyDescent="0.25">
      <c r="B29" t="s">
        <v>60</v>
      </c>
      <c r="F29" t="s">
        <v>231</v>
      </c>
      <c r="G29" s="18">
        <v>3</v>
      </c>
      <c r="I29" s="93" t="s">
        <v>18</v>
      </c>
      <c r="J29">
        <v>2</v>
      </c>
    </row>
    <row r="30" spans="2:15" x14ac:dyDescent="0.25">
      <c r="B30" t="s">
        <v>61</v>
      </c>
      <c r="F30" t="s">
        <v>21</v>
      </c>
      <c r="G30" s="16">
        <v>3</v>
      </c>
      <c r="I30" s="93" t="s">
        <v>41</v>
      </c>
      <c r="J30">
        <v>4</v>
      </c>
    </row>
    <row r="31" spans="2:15" x14ac:dyDescent="0.25">
      <c r="B31" t="s">
        <v>62</v>
      </c>
    </row>
    <row r="32" spans="2:15" x14ac:dyDescent="0.25">
      <c r="B32" t="s">
        <v>63</v>
      </c>
      <c r="N32" t="s">
        <v>89</v>
      </c>
      <c r="O32" t="s">
        <v>116</v>
      </c>
    </row>
    <row r="33" spans="2:15" x14ac:dyDescent="0.25">
      <c r="B33" t="s">
        <v>64</v>
      </c>
      <c r="F33" t="s">
        <v>14</v>
      </c>
      <c r="I33" s="102">
        <v>10</v>
      </c>
      <c r="N33" t="s">
        <v>91</v>
      </c>
      <c r="O33">
        <v>2.5</v>
      </c>
    </row>
    <row r="34" spans="2:15" x14ac:dyDescent="0.25">
      <c r="B34" t="s">
        <v>65</v>
      </c>
      <c r="I34" s="102">
        <v>6</v>
      </c>
      <c r="N34" t="s">
        <v>93</v>
      </c>
      <c r="O34">
        <v>1.5</v>
      </c>
    </row>
    <row r="35" spans="2:15" ht="14.25" x14ac:dyDescent="0.2">
      <c r="B35" t="s">
        <v>66</v>
      </c>
      <c r="G35" s="83" t="s">
        <v>14</v>
      </c>
      <c r="H35" s="83" t="s">
        <v>15</v>
      </c>
      <c r="I35" s="103" t="s">
        <v>16</v>
      </c>
      <c r="J35" s="83" t="s">
        <v>17</v>
      </c>
      <c r="K35" s="83" t="s">
        <v>18</v>
      </c>
      <c r="N35" t="s">
        <v>95</v>
      </c>
      <c r="O35">
        <v>1.5</v>
      </c>
    </row>
    <row r="36" spans="2:15" x14ac:dyDescent="0.2">
      <c r="B36" t="s">
        <v>67</v>
      </c>
      <c r="F36" s="15" t="s">
        <v>30</v>
      </c>
      <c r="G36" s="82">
        <v>8</v>
      </c>
      <c r="H36" s="82">
        <v>4</v>
      </c>
      <c r="I36" s="104">
        <v>2</v>
      </c>
      <c r="J36" s="82">
        <v>3</v>
      </c>
      <c r="K36" s="82">
        <v>2</v>
      </c>
      <c r="N36" t="s">
        <v>96</v>
      </c>
      <c r="O36">
        <v>1.5</v>
      </c>
    </row>
    <row r="37" spans="2:15" ht="14.25" x14ac:dyDescent="0.2">
      <c r="B37" t="s">
        <v>158</v>
      </c>
      <c r="F37">
        <v>1</v>
      </c>
      <c r="G37" s="82">
        <v>20</v>
      </c>
      <c r="H37" s="82">
        <v>16</v>
      </c>
      <c r="I37" s="118">
        <f>I33-I34</f>
        <v>4</v>
      </c>
      <c r="J37" s="82">
        <v>6</v>
      </c>
      <c r="K37" s="82">
        <v>5</v>
      </c>
      <c r="N37" t="s">
        <v>98</v>
      </c>
      <c r="O37">
        <v>2</v>
      </c>
    </row>
    <row r="38" spans="2:15" ht="14.25" x14ac:dyDescent="0.2">
      <c r="B38" t="s">
        <v>68</v>
      </c>
      <c r="F38">
        <v>2</v>
      </c>
      <c r="G38" s="82">
        <v>16</v>
      </c>
      <c r="H38" s="82">
        <v>10</v>
      </c>
      <c r="I38" s="119"/>
      <c r="J38" s="82">
        <v>4</v>
      </c>
      <c r="K38" s="82">
        <v>3</v>
      </c>
      <c r="N38" t="s">
        <v>100</v>
      </c>
      <c r="O38">
        <v>1.5</v>
      </c>
    </row>
    <row r="39" spans="2:15" ht="14.25" x14ac:dyDescent="0.2">
      <c r="B39" t="s">
        <v>69</v>
      </c>
      <c r="F39">
        <v>3</v>
      </c>
      <c r="G39" s="82">
        <v>10</v>
      </c>
      <c r="H39" s="82">
        <v>6</v>
      </c>
      <c r="I39" s="119"/>
      <c r="J39" s="82">
        <v>2</v>
      </c>
      <c r="K39" s="82">
        <v>2</v>
      </c>
      <c r="N39" t="s">
        <v>102</v>
      </c>
      <c r="O39">
        <v>1</v>
      </c>
    </row>
    <row r="40" spans="2:15" ht="14.25" x14ac:dyDescent="0.2">
      <c r="B40" t="s">
        <v>70</v>
      </c>
      <c r="F40">
        <v>4</v>
      </c>
      <c r="G40" s="82">
        <v>6</v>
      </c>
      <c r="H40" s="82">
        <v>2</v>
      </c>
      <c r="I40" s="119"/>
      <c r="J40" s="82">
        <v>1</v>
      </c>
      <c r="K40" s="82">
        <v>1</v>
      </c>
      <c r="N40" t="s">
        <v>104</v>
      </c>
      <c r="O40">
        <v>1.5</v>
      </c>
    </row>
    <row r="41" spans="2:15" ht="14.25" x14ac:dyDescent="0.2">
      <c r="B41" t="s">
        <v>265</v>
      </c>
      <c r="F41">
        <v>5</v>
      </c>
      <c r="G41" s="82">
        <v>6</v>
      </c>
      <c r="H41" s="82">
        <v>2</v>
      </c>
      <c r="I41" s="119"/>
      <c r="J41" s="82">
        <v>1</v>
      </c>
      <c r="K41" s="82">
        <v>1</v>
      </c>
      <c r="N41" t="s">
        <v>105</v>
      </c>
      <c r="O41">
        <v>1</v>
      </c>
    </row>
    <row r="42" spans="2:15" ht="14.25" x14ac:dyDescent="0.2">
      <c r="B42" t="s">
        <v>71</v>
      </c>
      <c r="F42">
        <v>6</v>
      </c>
      <c r="G42" s="82">
        <v>6</v>
      </c>
      <c r="H42" s="82">
        <v>2</v>
      </c>
      <c r="I42" s="119"/>
      <c r="J42" s="82">
        <v>1</v>
      </c>
      <c r="K42" s="82">
        <v>1</v>
      </c>
      <c r="N42" t="s">
        <v>102</v>
      </c>
      <c r="O42">
        <v>1.5</v>
      </c>
    </row>
    <row r="43" spans="2:15" ht="14.25" x14ac:dyDescent="0.2">
      <c r="B43" t="s">
        <v>72</v>
      </c>
      <c r="F43">
        <v>7</v>
      </c>
      <c r="G43" s="82">
        <v>6</v>
      </c>
      <c r="H43" s="82">
        <v>2</v>
      </c>
      <c r="I43" s="119"/>
      <c r="J43" s="82">
        <v>1</v>
      </c>
      <c r="K43" s="82">
        <v>1</v>
      </c>
      <c r="N43" s="22" t="s">
        <v>239</v>
      </c>
      <c r="O43">
        <v>1</v>
      </c>
    </row>
    <row r="44" spans="2:15" ht="14.25" x14ac:dyDescent="0.2">
      <c r="B44" t="s">
        <v>73</v>
      </c>
      <c r="F44">
        <v>8</v>
      </c>
      <c r="G44" s="82">
        <v>6</v>
      </c>
      <c r="H44" s="82">
        <v>2</v>
      </c>
      <c r="I44" s="119"/>
      <c r="J44" s="82">
        <v>1</v>
      </c>
      <c r="K44" s="82">
        <v>1</v>
      </c>
      <c r="N44" t="s">
        <v>100</v>
      </c>
      <c r="O44">
        <v>1</v>
      </c>
    </row>
    <row r="45" spans="2:15" x14ac:dyDescent="0.25">
      <c r="B45" t="s">
        <v>74</v>
      </c>
      <c r="N45" t="s">
        <v>104</v>
      </c>
      <c r="O45">
        <v>1</v>
      </c>
    </row>
    <row r="46" spans="2:15" x14ac:dyDescent="0.25">
      <c r="B46" t="s">
        <v>75</v>
      </c>
      <c r="N46" t="s">
        <v>95</v>
      </c>
      <c r="O46">
        <v>1</v>
      </c>
    </row>
    <row r="47" spans="2:15" x14ac:dyDescent="0.25">
      <c r="B47" t="s">
        <v>76</v>
      </c>
    </row>
    <row r="48" spans="2:15" x14ac:dyDescent="0.25">
      <c r="B48" t="s">
        <v>77</v>
      </c>
      <c r="G48">
        <f>IF(F33="ESF",2,"Chyba")</f>
        <v>2</v>
      </c>
    </row>
    <row r="49" spans="2:9" x14ac:dyDescent="0.25">
      <c r="B49" t="s">
        <v>78</v>
      </c>
      <c r="F49">
        <v>3</v>
      </c>
    </row>
    <row r="50" spans="2:9" x14ac:dyDescent="0.25">
      <c r="B50" t="s">
        <v>79</v>
      </c>
    </row>
    <row r="51" spans="2:9" x14ac:dyDescent="0.25">
      <c r="B51" t="s">
        <v>80</v>
      </c>
    </row>
    <row r="52" spans="2:9" x14ac:dyDescent="0.25">
      <c r="B52" t="s">
        <v>81</v>
      </c>
    </row>
    <row r="53" spans="2:9" x14ac:dyDescent="0.25">
      <c r="B53" t="s">
        <v>82</v>
      </c>
      <c r="G53">
        <f>VLOOKUP(F49,F35:K44,IF(F33="ESF",2,IF(F33="Regio",3,IF(F33=" Slovenské Juniorské turnaje ",4,"Chyba"))),FALSE)</f>
        <v>10</v>
      </c>
    </row>
    <row r="54" spans="2:9" x14ac:dyDescent="0.25">
      <c r="B54" t="s">
        <v>83</v>
      </c>
    </row>
    <row r="55" spans="2:9" x14ac:dyDescent="0.25">
      <c r="B55" t="s">
        <v>84</v>
      </c>
    </row>
    <row r="56" spans="2:9" x14ac:dyDescent="0.25">
      <c r="B56" t="s">
        <v>85</v>
      </c>
    </row>
    <row r="57" spans="2:9" x14ac:dyDescent="0.25">
      <c r="B57" t="s">
        <v>157</v>
      </c>
    </row>
    <row r="58" spans="2:9" x14ac:dyDescent="0.25">
      <c r="B58" t="s">
        <v>160</v>
      </c>
    </row>
    <row r="59" spans="2:9" x14ac:dyDescent="0.25">
      <c r="B59" t="s">
        <v>162</v>
      </c>
    </row>
    <row r="60" spans="2:9" x14ac:dyDescent="0.25">
      <c r="B60" t="s">
        <v>237</v>
      </c>
    </row>
    <row r="61" spans="2:9" x14ac:dyDescent="0.25">
      <c r="B61" t="s">
        <v>238</v>
      </c>
    </row>
    <row r="62" spans="2:9" ht="28.5" x14ac:dyDescent="0.2">
      <c r="B62" t="s">
        <v>243</v>
      </c>
      <c r="E62" s="86" t="s">
        <v>2</v>
      </c>
      <c r="F62" s="86" t="s">
        <v>88</v>
      </c>
      <c r="G62" s="86" t="s">
        <v>89</v>
      </c>
      <c r="H62" s="86" t="s">
        <v>117</v>
      </c>
      <c r="I62" s="105" t="s">
        <v>118</v>
      </c>
    </row>
    <row r="63" spans="2:9" ht="18" x14ac:dyDescent="0.25">
      <c r="B63" t="s">
        <v>244</v>
      </c>
      <c r="E63" s="106" t="s">
        <v>68</v>
      </c>
      <c r="F63" s="22" t="s">
        <v>97</v>
      </c>
      <c r="G63" s="22" t="s">
        <v>100</v>
      </c>
      <c r="H63" s="22">
        <v>1</v>
      </c>
      <c r="I63" s="107">
        <f t="shared" ref="I63:I96" si="0">IF(H63=0,1,IF(H63=1,1.05,IF(H63=2,1.1,IF(H63=3,1.15,IF(H63=4,1.2,1.2)))))</f>
        <v>1.05</v>
      </c>
    </row>
    <row r="64" spans="2:9" ht="18" x14ac:dyDescent="0.25">
      <c r="B64" t="s">
        <v>245</v>
      </c>
      <c r="E64" s="106" t="s">
        <v>265</v>
      </c>
      <c r="F64" s="22" t="s">
        <v>97</v>
      </c>
      <c r="G64" s="22" t="s">
        <v>102</v>
      </c>
      <c r="H64" s="22">
        <v>1</v>
      </c>
      <c r="I64" s="107">
        <f t="shared" si="0"/>
        <v>1.05</v>
      </c>
    </row>
    <row r="65" spans="2:9" ht="18" x14ac:dyDescent="0.25">
      <c r="B65" t="s">
        <v>246</v>
      </c>
      <c r="E65" s="106" t="s">
        <v>107</v>
      </c>
      <c r="F65" s="22" t="s">
        <v>97</v>
      </c>
      <c r="G65" s="22" t="s">
        <v>239</v>
      </c>
      <c r="H65" s="22">
        <v>1</v>
      </c>
      <c r="I65" s="107">
        <f t="shared" si="0"/>
        <v>1.05</v>
      </c>
    </row>
    <row r="66" spans="2:9" ht="18" x14ac:dyDescent="0.25">
      <c r="B66" t="s">
        <v>112</v>
      </c>
      <c r="E66" s="106" t="s">
        <v>266</v>
      </c>
      <c r="F66" s="22" t="s">
        <v>92</v>
      </c>
      <c r="G66" s="22" t="s">
        <v>103</v>
      </c>
      <c r="H66" s="22">
        <v>0</v>
      </c>
      <c r="I66" s="107">
        <f t="shared" si="0"/>
        <v>1</v>
      </c>
    </row>
    <row r="67" spans="2:9" ht="18" x14ac:dyDescent="0.25">
      <c r="B67" t="s">
        <v>247</v>
      </c>
      <c r="E67" s="106" t="s">
        <v>65</v>
      </c>
      <c r="F67" s="22" t="s">
        <v>94</v>
      </c>
      <c r="G67" s="22" t="s">
        <v>95</v>
      </c>
      <c r="H67" s="22">
        <v>1</v>
      </c>
      <c r="I67" s="107">
        <f t="shared" si="0"/>
        <v>1.05</v>
      </c>
    </row>
    <row r="68" spans="2:9" ht="18" x14ac:dyDescent="0.25">
      <c r="B68" t="s">
        <v>107</v>
      </c>
      <c r="E68" s="106" t="s">
        <v>82</v>
      </c>
      <c r="F68" s="22" t="s">
        <v>94</v>
      </c>
      <c r="G68" s="22" t="s">
        <v>104</v>
      </c>
      <c r="H68" s="22">
        <v>1</v>
      </c>
      <c r="I68" s="107">
        <f t="shared" si="0"/>
        <v>1.05</v>
      </c>
    </row>
    <row r="69" spans="2:9" ht="18" x14ac:dyDescent="0.25">
      <c r="B69" t="s">
        <v>110</v>
      </c>
      <c r="E69" s="106" t="s">
        <v>74</v>
      </c>
      <c r="F69" s="22" t="s">
        <v>97</v>
      </c>
      <c r="G69" s="22" t="s">
        <v>98</v>
      </c>
      <c r="H69" s="22">
        <v>1</v>
      </c>
      <c r="I69" s="107">
        <f t="shared" si="0"/>
        <v>1.05</v>
      </c>
    </row>
    <row r="70" spans="2:9" ht="18" x14ac:dyDescent="0.25">
      <c r="B70" t="s">
        <v>108</v>
      </c>
      <c r="E70" s="106" t="s">
        <v>50</v>
      </c>
      <c r="F70" s="22" t="s">
        <v>101</v>
      </c>
      <c r="G70" s="22" t="s">
        <v>102</v>
      </c>
      <c r="H70" s="22">
        <v>0</v>
      </c>
      <c r="I70" s="107">
        <f t="shared" si="0"/>
        <v>1</v>
      </c>
    </row>
    <row r="71" spans="2:9" ht="18" x14ac:dyDescent="0.25">
      <c r="B71" t="s">
        <v>109</v>
      </c>
      <c r="E71" s="106" t="s">
        <v>228</v>
      </c>
      <c r="F71" s="22" t="s">
        <v>90</v>
      </c>
      <c r="G71" s="22" t="s">
        <v>91</v>
      </c>
      <c r="H71" s="22">
        <v>5</v>
      </c>
      <c r="I71" s="107">
        <f t="shared" si="0"/>
        <v>1.2</v>
      </c>
    </row>
    <row r="72" spans="2:9" ht="18" x14ac:dyDescent="0.25">
      <c r="B72" t="s">
        <v>111</v>
      </c>
      <c r="E72" s="106" t="s">
        <v>52</v>
      </c>
      <c r="F72" s="22" t="s">
        <v>92</v>
      </c>
      <c r="G72" s="22" t="s">
        <v>93</v>
      </c>
      <c r="H72" s="22">
        <v>5</v>
      </c>
      <c r="I72" s="107">
        <f t="shared" si="0"/>
        <v>1.2</v>
      </c>
    </row>
    <row r="73" spans="2:9" ht="18" x14ac:dyDescent="0.25">
      <c r="B73" t="s">
        <v>262</v>
      </c>
      <c r="E73" s="106" t="s">
        <v>39</v>
      </c>
      <c r="F73" s="22" t="s">
        <v>90</v>
      </c>
      <c r="G73" s="22" t="s">
        <v>91</v>
      </c>
      <c r="H73" s="22">
        <v>1</v>
      </c>
      <c r="I73" s="107">
        <f t="shared" si="0"/>
        <v>1.05</v>
      </c>
    </row>
    <row r="74" spans="2:9" ht="18" x14ac:dyDescent="0.25">
      <c r="B74" t="s">
        <v>266</v>
      </c>
      <c r="E74" s="106" t="s">
        <v>79</v>
      </c>
      <c r="F74" s="22" t="s">
        <v>92</v>
      </c>
      <c r="G74" s="22" t="s">
        <v>93</v>
      </c>
      <c r="H74" s="22">
        <v>1</v>
      </c>
      <c r="I74" s="107">
        <f t="shared" si="0"/>
        <v>1.05</v>
      </c>
    </row>
    <row r="75" spans="2:9" ht="18" x14ac:dyDescent="0.25">
      <c r="B75" t="s">
        <v>270</v>
      </c>
      <c r="E75" s="106" t="s">
        <v>244</v>
      </c>
      <c r="F75" s="22" t="s">
        <v>92</v>
      </c>
      <c r="G75" s="22" t="s">
        <v>93</v>
      </c>
      <c r="H75" s="22">
        <v>0</v>
      </c>
      <c r="I75" s="107">
        <f t="shared" si="0"/>
        <v>1</v>
      </c>
    </row>
    <row r="76" spans="2:9" ht="18" x14ac:dyDescent="0.25">
      <c r="E76" s="106" t="s">
        <v>230</v>
      </c>
      <c r="F76" s="22" t="s">
        <v>90</v>
      </c>
      <c r="G76" s="22" t="s">
        <v>91</v>
      </c>
      <c r="H76" s="22">
        <v>5</v>
      </c>
      <c r="I76" s="107">
        <f t="shared" si="0"/>
        <v>1.2</v>
      </c>
    </row>
    <row r="77" spans="2:9" ht="18" x14ac:dyDescent="0.25">
      <c r="E77" s="106" t="s">
        <v>76</v>
      </c>
      <c r="F77" s="22" t="s">
        <v>97</v>
      </c>
      <c r="G77" s="22" t="s">
        <v>105</v>
      </c>
      <c r="H77" s="22">
        <v>1</v>
      </c>
      <c r="I77" s="107">
        <f t="shared" si="0"/>
        <v>1.05</v>
      </c>
    </row>
    <row r="78" spans="2:9" ht="18" x14ac:dyDescent="0.25">
      <c r="E78" s="106" t="s">
        <v>84</v>
      </c>
      <c r="F78" s="22" t="s">
        <v>94</v>
      </c>
      <c r="G78" s="22" t="s">
        <v>104</v>
      </c>
      <c r="H78" s="22">
        <v>1</v>
      </c>
      <c r="I78" s="107">
        <f t="shared" si="0"/>
        <v>1.05</v>
      </c>
    </row>
    <row r="79" spans="2:9" ht="18" x14ac:dyDescent="0.25">
      <c r="E79" s="106" t="s">
        <v>157</v>
      </c>
      <c r="F79" s="22" t="s">
        <v>92</v>
      </c>
      <c r="G79" s="111" t="s">
        <v>234</v>
      </c>
      <c r="H79" s="22">
        <v>0</v>
      </c>
      <c r="I79" s="107">
        <f t="shared" si="0"/>
        <v>1</v>
      </c>
    </row>
    <row r="80" spans="2:9" ht="18" x14ac:dyDescent="0.25">
      <c r="E80" s="106" t="s">
        <v>238</v>
      </c>
      <c r="F80" s="22" t="s">
        <v>94</v>
      </c>
      <c r="G80" s="111" t="s">
        <v>234</v>
      </c>
      <c r="H80" s="22">
        <v>0</v>
      </c>
      <c r="I80" s="107">
        <f t="shared" si="0"/>
        <v>1</v>
      </c>
    </row>
    <row r="81" spans="5:9" ht="18" x14ac:dyDescent="0.25">
      <c r="E81" s="106" t="s">
        <v>77</v>
      </c>
      <c r="F81" s="22" t="s">
        <v>97</v>
      </c>
      <c r="G81" s="22" t="s">
        <v>106</v>
      </c>
      <c r="H81" s="22">
        <v>1</v>
      </c>
      <c r="I81" s="107">
        <f t="shared" si="0"/>
        <v>1.05</v>
      </c>
    </row>
    <row r="82" spans="5:9" ht="18" x14ac:dyDescent="0.25">
      <c r="E82" s="106" t="s">
        <v>38</v>
      </c>
      <c r="F82" s="22" t="s">
        <v>94</v>
      </c>
      <c r="G82" s="22" t="s">
        <v>95</v>
      </c>
      <c r="H82" s="22">
        <v>1</v>
      </c>
      <c r="I82" s="107">
        <f t="shared" si="0"/>
        <v>1.05</v>
      </c>
    </row>
    <row r="83" spans="5:9" ht="18" x14ac:dyDescent="0.25">
      <c r="E83" s="106" t="s">
        <v>72</v>
      </c>
      <c r="F83" s="22" t="s">
        <v>97</v>
      </c>
      <c r="G83" s="22" t="s">
        <v>105</v>
      </c>
      <c r="H83" s="22">
        <v>1</v>
      </c>
      <c r="I83" s="107">
        <f t="shared" si="0"/>
        <v>1.05</v>
      </c>
    </row>
    <row r="84" spans="5:9" ht="18" x14ac:dyDescent="0.25">
      <c r="E84" s="106" t="s">
        <v>237</v>
      </c>
      <c r="F84" s="22" t="s">
        <v>94</v>
      </c>
      <c r="G84" s="111" t="s">
        <v>234</v>
      </c>
      <c r="H84" s="22">
        <v>0</v>
      </c>
      <c r="I84" s="107">
        <f t="shared" si="0"/>
        <v>1</v>
      </c>
    </row>
    <row r="85" spans="5:9" ht="18" x14ac:dyDescent="0.25">
      <c r="E85" s="106" t="s">
        <v>71</v>
      </c>
      <c r="F85" s="22" t="s">
        <v>97</v>
      </c>
      <c r="G85" s="22" t="s">
        <v>102</v>
      </c>
      <c r="H85" s="22">
        <v>1</v>
      </c>
      <c r="I85" s="107">
        <f t="shared" si="0"/>
        <v>1.05</v>
      </c>
    </row>
    <row r="86" spans="5:9" ht="18" x14ac:dyDescent="0.25">
      <c r="E86" s="106" t="s">
        <v>57</v>
      </c>
      <c r="F86" s="22" t="s">
        <v>90</v>
      </c>
      <c r="G86" s="22" t="s">
        <v>91</v>
      </c>
      <c r="H86" s="22">
        <v>1</v>
      </c>
      <c r="I86" s="107">
        <f t="shared" si="0"/>
        <v>1.05</v>
      </c>
    </row>
    <row r="87" spans="5:9" ht="18" x14ac:dyDescent="0.25">
      <c r="E87" s="106" t="s">
        <v>62</v>
      </c>
      <c r="F87" s="22" t="s">
        <v>94</v>
      </c>
      <c r="G87" s="22" t="s">
        <v>95</v>
      </c>
      <c r="H87" s="22">
        <v>1</v>
      </c>
      <c r="I87" s="107">
        <f t="shared" si="0"/>
        <v>1.05</v>
      </c>
    </row>
    <row r="88" spans="5:9" ht="18" x14ac:dyDescent="0.25">
      <c r="E88" s="106" t="s">
        <v>44</v>
      </c>
      <c r="F88" s="22" t="s">
        <v>99</v>
      </c>
      <c r="G88" s="22" t="s">
        <v>100</v>
      </c>
      <c r="H88" s="22">
        <v>1</v>
      </c>
      <c r="I88" s="107">
        <f t="shared" si="0"/>
        <v>1.05</v>
      </c>
    </row>
    <row r="89" spans="5:9" ht="18" x14ac:dyDescent="0.25">
      <c r="E89" s="106" t="s">
        <v>59</v>
      </c>
      <c r="F89" s="22" t="s">
        <v>92</v>
      </c>
      <c r="G89" s="22" t="s">
        <v>93</v>
      </c>
      <c r="H89" s="22">
        <v>1</v>
      </c>
      <c r="I89" s="107">
        <f t="shared" si="0"/>
        <v>1.05</v>
      </c>
    </row>
    <row r="90" spans="5:9" ht="18" x14ac:dyDescent="0.25">
      <c r="E90" s="106" t="s">
        <v>108</v>
      </c>
      <c r="F90" s="22" t="s">
        <v>97</v>
      </c>
      <c r="G90" s="22" t="s">
        <v>100</v>
      </c>
      <c r="H90" s="22">
        <v>1</v>
      </c>
      <c r="I90" s="107">
        <f t="shared" si="0"/>
        <v>1.05</v>
      </c>
    </row>
    <row r="91" spans="5:9" ht="18" x14ac:dyDescent="0.25">
      <c r="E91" s="106" t="s">
        <v>161</v>
      </c>
      <c r="F91" s="22" t="s">
        <v>94</v>
      </c>
      <c r="G91" s="22" t="s">
        <v>95</v>
      </c>
      <c r="H91" s="22">
        <v>1</v>
      </c>
      <c r="I91" s="107">
        <f t="shared" si="0"/>
        <v>1.05</v>
      </c>
    </row>
    <row r="92" spans="5:9" ht="18" x14ac:dyDescent="0.25">
      <c r="E92" s="106" t="s">
        <v>63</v>
      </c>
      <c r="F92" s="22" t="s">
        <v>94</v>
      </c>
      <c r="G92" s="22" t="s">
        <v>95</v>
      </c>
      <c r="H92" s="22">
        <v>1</v>
      </c>
      <c r="I92" s="107">
        <f t="shared" si="0"/>
        <v>1.05</v>
      </c>
    </row>
    <row r="93" spans="5:9" ht="18" x14ac:dyDescent="0.25">
      <c r="E93" s="106" t="s">
        <v>66</v>
      </c>
      <c r="F93" s="22" t="s">
        <v>94</v>
      </c>
      <c r="G93" s="22" t="s">
        <v>104</v>
      </c>
      <c r="H93" s="22">
        <v>1</v>
      </c>
      <c r="I93" s="107">
        <f t="shared" si="0"/>
        <v>1.05</v>
      </c>
    </row>
    <row r="94" spans="5:9" ht="18" x14ac:dyDescent="0.25">
      <c r="E94" s="106" t="s">
        <v>246</v>
      </c>
      <c r="F94" s="22" t="s">
        <v>92</v>
      </c>
      <c r="G94" s="22" t="s">
        <v>93</v>
      </c>
      <c r="H94" s="22">
        <v>0</v>
      </c>
      <c r="I94" s="107">
        <f t="shared" si="0"/>
        <v>1</v>
      </c>
    </row>
    <row r="95" spans="5:9" ht="18" x14ac:dyDescent="0.25">
      <c r="E95" s="106" t="s">
        <v>81</v>
      </c>
      <c r="F95" s="22" t="s">
        <v>94</v>
      </c>
      <c r="G95" s="22" t="s">
        <v>104</v>
      </c>
      <c r="H95" s="22">
        <v>1</v>
      </c>
      <c r="I95" s="107">
        <f t="shared" si="0"/>
        <v>1.05</v>
      </c>
    </row>
    <row r="96" spans="5:9" ht="18" x14ac:dyDescent="0.25">
      <c r="E96" s="108" t="s">
        <v>270</v>
      </c>
      <c r="F96" s="22" t="s">
        <v>94</v>
      </c>
      <c r="G96" s="22"/>
      <c r="H96" s="22">
        <v>0</v>
      </c>
      <c r="I96" s="107">
        <f t="shared" si="0"/>
        <v>1</v>
      </c>
    </row>
    <row r="97" spans="5:9" ht="18" x14ac:dyDescent="0.25">
      <c r="E97" s="106" t="s">
        <v>43</v>
      </c>
      <c r="F97" s="22" t="s">
        <v>94</v>
      </c>
      <c r="G97" s="22" t="s">
        <v>96</v>
      </c>
      <c r="H97" s="22">
        <v>1</v>
      </c>
      <c r="I97" s="107">
        <f t="shared" ref="I97:I128" si="1">IF(H97=0,1,IF(H97=1,1.05,IF(H97=2,1.1,IF(H97=3,1.15,IF(H97=4,1.2,1.2)))))</f>
        <v>1.05</v>
      </c>
    </row>
    <row r="98" spans="5:9" ht="18" x14ac:dyDescent="0.25">
      <c r="E98" s="106" t="s">
        <v>83</v>
      </c>
      <c r="F98" s="22" t="s">
        <v>94</v>
      </c>
      <c r="G98" s="22" t="s">
        <v>95</v>
      </c>
      <c r="H98" s="22">
        <v>1</v>
      </c>
      <c r="I98" s="107">
        <f t="shared" si="1"/>
        <v>1.05</v>
      </c>
    </row>
    <row r="99" spans="5:9" ht="18" x14ac:dyDescent="0.25">
      <c r="E99" s="106" t="s">
        <v>245</v>
      </c>
      <c r="F99" s="22" t="s">
        <v>92</v>
      </c>
      <c r="G99" s="22" t="s">
        <v>93</v>
      </c>
      <c r="H99" s="22">
        <v>0</v>
      </c>
      <c r="I99" s="107">
        <f t="shared" si="1"/>
        <v>1</v>
      </c>
    </row>
    <row r="100" spans="5:9" ht="18" x14ac:dyDescent="0.25">
      <c r="E100" s="106" t="s">
        <v>158</v>
      </c>
      <c r="F100" s="22" t="s">
        <v>97</v>
      </c>
      <c r="G100" s="22" t="s">
        <v>239</v>
      </c>
      <c r="H100" s="22">
        <v>1</v>
      </c>
      <c r="I100" s="107">
        <f t="shared" si="1"/>
        <v>1.05</v>
      </c>
    </row>
    <row r="101" spans="5:9" ht="18" x14ac:dyDescent="0.25">
      <c r="E101" s="106" t="s">
        <v>85</v>
      </c>
      <c r="F101" s="22" t="s">
        <v>94</v>
      </c>
      <c r="G101" s="22" t="s">
        <v>104</v>
      </c>
      <c r="H101" s="22">
        <v>1</v>
      </c>
      <c r="I101" s="107">
        <f t="shared" si="1"/>
        <v>1.05</v>
      </c>
    </row>
    <row r="102" spans="5:9" ht="18" x14ac:dyDescent="0.25">
      <c r="E102" s="106" t="s">
        <v>160</v>
      </c>
      <c r="F102" s="22" t="s">
        <v>92</v>
      </c>
      <c r="G102" s="111" t="s">
        <v>234</v>
      </c>
      <c r="H102" s="22">
        <v>0</v>
      </c>
      <c r="I102" s="107">
        <f t="shared" si="1"/>
        <v>1</v>
      </c>
    </row>
    <row r="103" spans="5:9" ht="18" x14ac:dyDescent="0.25">
      <c r="E103" s="106" t="s">
        <v>51</v>
      </c>
      <c r="F103" s="22" t="s">
        <v>92</v>
      </c>
      <c r="G103" s="22" t="s">
        <v>93</v>
      </c>
      <c r="H103" s="22">
        <v>1</v>
      </c>
      <c r="I103" s="107">
        <f t="shared" si="1"/>
        <v>1.05</v>
      </c>
    </row>
    <row r="104" spans="5:9" ht="18" x14ac:dyDescent="0.25">
      <c r="E104" s="106" t="s">
        <v>163</v>
      </c>
      <c r="F104" s="22" t="s">
        <v>97</v>
      </c>
      <c r="G104" s="22" t="s">
        <v>100</v>
      </c>
      <c r="H104" s="22">
        <v>1</v>
      </c>
      <c r="I104" s="107">
        <f t="shared" si="1"/>
        <v>1.05</v>
      </c>
    </row>
    <row r="105" spans="5:9" ht="18" x14ac:dyDescent="0.25">
      <c r="E105" s="106" t="s">
        <v>54</v>
      </c>
      <c r="F105" s="22" t="s">
        <v>94</v>
      </c>
      <c r="G105" s="22" t="s">
        <v>96</v>
      </c>
      <c r="H105" s="22">
        <v>1</v>
      </c>
      <c r="I105" s="107">
        <f t="shared" si="1"/>
        <v>1.05</v>
      </c>
    </row>
    <row r="106" spans="5:9" ht="18" x14ac:dyDescent="0.25">
      <c r="E106" s="106" t="s">
        <v>35</v>
      </c>
      <c r="F106" s="22" t="s">
        <v>92</v>
      </c>
      <c r="G106" s="22" t="s">
        <v>93</v>
      </c>
      <c r="H106" s="22">
        <v>1</v>
      </c>
      <c r="I106" s="107">
        <f t="shared" si="1"/>
        <v>1.05</v>
      </c>
    </row>
    <row r="107" spans="5:9" ht="18" x14ac:dyDescent="0.25">
      <c r="E107" s="106" t="s">
        <v>60</v>
      </c>
      <c r="F107" s="22" t="s">
        <v>94</v>
      </c>
      <c r="G107" s="22" t="s">
        <v>104</v>
      </c>
      <c r="H107" s="22">
        <v>1</v>
      </c>
      <c r="I107" s="107">
        <f t="shared" si="1"/>
        <v>1.05</v>
      </c>
    </row>
    <row r="108" spans="5:9" ht="18" x14ac:dyDescent="0.25">
      <c r="E108" s="106" t="s">
        <v>109</v>
      </c>
      <c r="F108" s="22" t="s">
        <v>94</v>
      </c>
      <c r="G108" s="22" t="s">
        <v>104</v>
      </c>
      <c r="H108" s="22">
        <v>1</v>
      </c>
      <c r="I108" s="107">
        <f t="shared" si="1"/>
        <v>1.05</v>
      </c>
    </row>
    <row r="109" spans="5:9" ht="18" x14ac:dyDescent="0.25">
      <c r="E109" s="106" t="s">
        <v>69</v>
      </c>
      <c r="F109" s="22" t="s">
        <v>97</v>
      </c>
      <c r="G109" s="22" t="s">
        <v>102</v>
      </c>
      <c r="H109" s="22">
        <v>1</v>
      </c>
      <c r="I109" s="107">
        <f t="shared" si="1"/>
        <v>1.05</v>
      </c>
    </row>
    <row r="110" spans="5:9" ht="18" x14ac:dyDescent="0.25">
      <c r="E110" s="106" t="s">
        <v>229</v>
      </c>
      <c r="F110" s="22" t="s">
        <v>90</v>
      </c>
      <c r="G110" s="22" t="s">
        <v>91</v>
      </c>
      <c r="H110" s="22">
        <v>1</v>
      </c>
      <c r="I110" s="107">
        <f t="shared" si="1"/>
        <v>1.05</v>
      </c>
    </row>
    <row r="111" spans="5:9" ht="18" x14ac:dyDescent="0.25">
      <c r="E111" s="106" t="s">
        <v>4</v>
      </c>
      <c r="F111" s="22" t="s">
        <v>97</v>
      </c>
      <c r="G111" s="22" t="s">
        <v>98</v>
      </c>
      <c r="H111" s="22">
        <v>5</v>
      </c>
      <c r="I111" s="107">
        <f t="shared" si="1"/>
        <v>1.2</v>
      </c>
    </row>
    <row r="112" spans="5:9" ht="18" x14ac:dyDescent="0.25">
      <c r="E112" s="106" t="s">
        <v>110</v>
      </c>
      <c r="F112" s="22" t="s">
        <v>97</v>
      </c>
      <c r="G112" s="22" t="s">
        <v>239</v>
      </c>
      <c r="H112" s="22">
        <v>1</v>
      </c>
      <c r="I112" s="107">
        <f t="shared" si="1"/>
        <v>1.05</v>
      </c>
    </row>
    <row r="113" spans="5:9" ht="18" x14ac:dyDescent="0.25">
      <c r="E113" s="106" t="s">
        <v>53</v>
      </c>
      <c r="F113" s="22" t="s">
        <v>94</v>
      </c>
      <c r="G113" s="22" t="s">
        <v>96</v>
      </c>
      <c r="H113" s="22">
        <v>1</v>
      </c>
      <c r="I113" s="107">
        <f t="shared" si="1"/>
        <v>1.05</v>
      </c>
    </row>
    <row r="114" spans="5:9" ht="18" x14ac:dyDescent="0.25">
      <c r="E114" s="106" t="s">
        <v>247</v>
      </c>
      <c r="F114" s="22" t="s">
        <v>94</v>
      </c>
      <c r="G114" s="111" t="s">
        <v>234</v>
      </c>
      <c r="H114" s="22">
        <v>0</v>
      </c>
      <c r="I114" s="107">
        <f t="shared" si="1"/>
        <v>1</v>
      </c>
    </row>
    <row r="115" spans="5:9" ht="18" x14ac:dyDescent="0.25">
      <c r="E115" s="106" t="s">
        <v>73</v>
      </c>
      <c r="F115" s="22" t="s">
        <v>97</v>
      </c>
      <c r="G115" s="22" t="s">
        <v>105</v>
      </c>
      <c r="H115" s="22">
        <v>1</v>
      </c>
      <c r="I115" s="107">
        <f t="shared" si="1"/>
        <v>1.05</v>
      </c>
    </row>
    <row r="116" spans="5:9" ht="18" x14ac:dyDescent="0.25">
      <c r="E116" s="106" t="s">
        <v>159</v>
      </c>
      <c r="F116" s="22" t="s">
        <v>90</v>
      </c>
      <c r="G116" s="22" t="s">
        <v>91</v>
      </c>
      <c r="H116" s="22">
        <v>1</v>
      </c>
      <c r="I116" s="107">
        <f t="shared" si="1"/>
        <v>1.05</v>
      </c>
    </row>
    <row r="117" spans="5:9" ht="18" x14ac:dyDescent="0.25">
      <c r="E117" s="106" t="s">
        <v>55</v>
      </c>
      <c r="F117" s="22" t="s">
        <v>94</v>
      </c>
      <c r="G117" s="22" t="s">
        <v>96</v>
      </c>
      <c r="H117" s="22">
        <v>1</v>
      </c>
      <c r="I117" s="107">
        <f t="shared" si="1"/>
        <v>1.05</v>
      </c>
    </row>
    <row r="118" spans="5:9" ht="18" x14ac:dyDescent="0.25">
      <c r="E118" s="106" t="s">
        <v>58</v>
      </c>
      <c r="F118" s="22" t="s">
        <v>97</v>
      </c>
      <c r="G118" s="22" t="s">
        <v>100</v>
      </c>
      <c r="H118" s="22">
        <v>2</v>
      </c>
      <c r="I118" s="107">
        <f t="shared" si="1"/>
        <v>1.1000000000000001</v>
      </c>
    </row>
    <row r="119" spans="5:9" ht="18" x14ac:dyDescent="0.25">
      <c r="E119" s="106" t="s">
        <v>56</v>
      </c>
      <c r="F119" s="22" t="s">
        <v>94</v>
      </c>
      <c r="G119" s="22" t="s">
        <v>96</v>
      </c>
      <c r="H119" s="22">
        <v>1</v>
      </c>
      <c r="I119" s="107">
        <f t="shared" si="1"/>
        <v>1.05</v>
      </c>
    </row>
    <row r="120" spans="5:9" ht="18" x14ac:dyDescent="0.25">
      <c r="E120" s="106" t="s">
        <v>75</v>
      </c>
      <c r="F120" s="22" t="s">
        <v>97</v>
      </c>
      <c r="G120" s="22" t="s">
        <v>100</v>
      </c>
      <c r="H120" s="22">
        <v>1</v>
      </c>
      <c r="I120" s="107">
        <f t="shared" si="1"/>
        <v>1.05</v>
      </c>
    </row>
    <row r="121" spans="5:9" ht="18" x14ac:dyDescent="0.25">
      <c r="E121" s="106" t="s">
        <v>49</v>
      </c>
      <c r="F121" s="22" t="s">
        <v>92</v>
      </c>
      <c r="G121" s="22" t="s">
        <v>103</v>
      </c>
      <c r="H121" s="22">
        <v>1</v>
      </c>
      <c r="I121" s="107">
        <f t="shared" si="1"/>
        <v>1.05</v>
      </c>
    </row>
    <row r="122" spans="5:9" ht="18" x14ac:dyDescent="0.25">
      <c r="E122" s="106" t="s">
        <v>111</v>
      </c>
      <c r="F122" s="22" t="s">
        <v>97</v>
      </c>
      <c r="G122" s="22" t="s">
        <v>105</v>
      </c>
      <c r="H122" s="22">
        <v>1</v>
      </c>
      <c r="I122" s="107">
        <f t="shared" si="1"/>
        <v>1.05</v>
      </c>
    </row>
    <row r="123" spans="5:9" ht="18" x14ac:dyDescent="0.25">
      <c r="E123" s="106" t="s">
        <v>70</v>
      </c>
      <c r="F123" s="22" t="s">
        <v>97</v>
      </c>
      <c r="G123" s="22" t="s">
        <v>102</v>
      </c>
      <c r="H123" s="22">
        <v>1</v>
      </c>
      <c r="I123" s="107">
        <f t="shared" si="1"/>
        <v>1.05</v>
      </c>
    </row>
    <row r="124" spans="5:9" ht="18" x14ac:dyDescent="0.25">
      <c r="E124" s="106" t="s">
        <v>61</v>
      </c>
      <c r="F124" s="22" t="s">
        <v>94</v>
      </c>
      <c r="G124" s="22" t="s">
        <v>96</v>
      </c>
      <c r="H124" s="22">
        <v>1</v>
      </c>
      <c r="I124" s="107">
        <f t="shared" si="1"/>
        <v>1.05</v>
      </c>
    </row>
    <row r="125" spans="5:9" ht="18" x14ac:dyDescent="0.25">
      <c r="E125" s="106" t="s">
        <v>36</v>
      </c>
      <c r="F125" s="22" t="s">
        <v>92</v>
      </c>
      <c r="G125" s="22" t="s">
        <v>93</v>
      </c>
      <c r="H125" s="22">
        <v>1</v>
      </c>
      <c r="I125" s="107">
        <f t="shared" si="1"/>
        <v>1.05</v>
      </c>
    </row>
    <row r="126" spans="5:9" ht="18" x14ac:dyDescent="0.25">
      <c r="E126" s="106" t="s">
        <v>112</v>
      </c>
      <c r="F126" s="22" t="s">
        <v>97</v>
      </c>
      <c r="G126" s="22" t="s">
        <v>102</v>
      </c>
      <c r="H126" s="22">
        <v>1</v>
      </c>
      <c r="I126" s="107">
        <f t="shared" si="1"/>
        <v>1.05</v>
      </c>
    </row>
    <row r="127" spans="5:9" ht="18" x14ac:dyDescent="0.25">
      <c r="E127" s="106" t="s">
        <v>64</v>
      </c>
      <c r="F127" s="22" t="s">
        <v>94</v>
      </c>
      <c r="G127" s="22" t="s">
        <v>95</v>
      </c>
      <c r="H127" s="22">
        <v>1</v>
      </c>
      <c r="I127" s="107">
        <f t="shared" si="1"/>
        <v>1.05</v>
      </c>
    </row>
    <row r="128" spans="5:9" ht="18" x14ac:dyDescent="0.25">
      <c r="E128" s="106" t="s">
        <v>34</v>
      </c>
      <c r="F128" s="22" t="s">
        <v>92</v>
      </c>
      <c r="G128" s="22" t="s">
        <v>93</v>
      </c>
      <c r="H128" s="22">
        <v>3</v>
      </c>
      <c r="I128" s="107">
        <f t="shared" si="1"/>
        <v>1.1499999999999999</v>
      </c>
    </row>
    <row r="129" spans="5:9" ht="18" x14ac:dyDescent="0.25">
      <c r="E129" s="106" t="s">
        <v>78</v>
      </c>
      <c r="F129" s="22" t="s">
        <v>92</v>
      </c>
      <c r="G129" s="22" t="s">
        <v>106</v>
      </c>
      <c r="H129" s="22">
        <v>1</v>
      </c>
      <c r="I129" s="107">
        <f t="shared" ref="I129:I135" si="2">IF(H129=0,1,IF(H129=1,1.05,IF(H129=2,1.1,IF(H129=3,1.15,IF(H129=4,1.2,1.2)))))</f>
        <v>1.05</v>
      </c>
    </row>
    <row r="130" spans="5:9" ht="18" x14ac:dyDescent="0.25">
      <c r="E130" s="106" t="s">
        <v>80</v>
      </c>
      <c r="F130" s="22" t="s">
        <v>94</v>
      </c>
      <c r="G130" s="22" t="s">
        <v>95</v>
      </c>
      <c r="H130" s="22">
        <v>1</v>
      </c>
      <c r="I130" s="107">
        <f t="shared" si="2"/>
        <v>1.05</v>
      </c>
    </row>
    <row r="131" spans="5:9" ht="18" x14ac:dyDescent="0.25">
      <c r="E131" s="106" t="s">
        <v>243</v>
      </c>
      <c r="F131" s="22" t="s">
        <v>97</v>
      </c>
      <c r="G131" s="22" t="s">
        <v>105</v>
      </c>
      <c r="H131" s="22">
        <v>0</v>
      </c>
      <c r="I131" s="107">
        <f t="shared" si="2"/>
        <v>1</v>
      </c>
    </row>
    <row r="132" spans="5:9" ht="18" x14ac:dyDescent="0.25">
      <c r="E132" s="106" t="s">
        <v>162</v>
      </c>
      <c r="F132" s="22" t="s">
        <v>97</v>
      </c>
      <c r="G132" s="111" t="s">
        <v>234</v>
      </c>
      <c r="H132" s="22">
        <v>0</v>
      </c>
      <c r="I132" s="107">
        <f t="shared" si="2"/>
        <v>1</v>
      </c>
    </row>
    <row r="133" spans="5:9" ht="18" x14ac:dyDescent="0.25">
      <c r="E133" s="106" t="s">
        <v>37</v>
      </c>
      <c r="F133" s="22" t="s">
        <v>94</v>
      </c>
      <c r="G133" s="22" t="s">
        <v>96</v>
      </c>
      <c r="H133" s="22">
        <v>1</v>
      </c>
      <c r="I133" s="107">
        <f t="shared" si="2"/>
        <v>1.05</v>
      </c>
    </row>
    <row r="134" spans="5:9" ht="18" x14ac:dyDescent="0.25">
      <c r="E134" s="106" t="s">
        <v>40</v>
      </c>
      <c r="F134" s="22" t="s">
        <v>97</v>
      </c>
      <c r="G134" s="22" t="s">
        <v>98</v>
      </c>
      <c r="H134" s="22">
        <v>5</v>
      </c>
      <c r="I134" s="107">
        <f t="shared" si="2"/>
        <v>1.2</v>
      </c>
    </row>
    <row r="135" spans="5:9" ht="18" x14ac:dyDescent="0.25">
      <c r="E135" s="106" t="s">
        <v>262</v>
      </c>
      <c r="F135" s="22" t="s">
        <v>97</v>
      </c>
      <c r="G135" s="111" t="s">
        <v>234</v>
      </c>
      <c r="H135" s="22">
        <v>0</v>
      </c>
      <c r="I135" s="107">
        <f t="shared" si="2"/>
        <v>1</v>
      </c>
    </row>
    <row r="136" spans="5:9" ht="15.75" x14ac:dyDescent="0.2">
      <c r="F136" s="22"/>
      <c r="G136" s="22"/>
      <c r="H136" s="22"/>
      <c r="I136" s="107"/>
    </row>
  </sheetData>
  <sortState xmlns:xlrd2="http://schemas.microsoft.com/office/spreadsheetml/2017/richdata2" ref="E63:I134">
    <sortCondition ref="E63:E134"/>
  </sortState>
  <mergeCells count="3">
    <mergeCell ref="G6:K6"/>
    <mergeCell ref="I7:I10"/>
    <mergeCell ref="I37:I44"/>
  </mergeCells>
  <phoneticPr fontId="11" type="noConversion"/>
  <conditionalFormatting sqref="I63:I136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{8C239E09-7520-774F-B650-1433C35E4C60}</x14:id>
        </ext>
      </extLst>
    </cfRule>
  </conditionalFormatting>
  <dataValidations disablePrompts="1" count="1">
    <dataValidation type="list" allowBlank="1" showInputMessage="1" showErrorMessage="1" sqref="I24" xr:uid="{AB6E11F1-30A7-FE4F-B53D-CE0C62700534}">
      <formula1>INDIRECT($F$19)</formula1>
    </dataValidation>
  </dataValidations>
  <pageMargins left="0.7" right="0.7" top="0.75" bottom="0.75" header="0.3" footer="0.3"/>
  <legacyDrawing r:id="rId1"/>
  <tableParts count="3">
    <tablePart r:id="rId2"/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C239E09-7520-774F-B650-1433C35E4C6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I63:I136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62D9B-3746-0E4E-9C56-8AE432F792E5}">
  <dimension ref="B2:F75"/>
  <sheetViews>
    <sheetView workbookViewId="0"/>
  </sheetViews>
  <sheetFormatPr defaultColWidth="11" defaultRowHeight="14.25" x14ac:dyDescent="0.2"/>
  <cols>
    <col min="4" max="4" width="15.875" bestFit="1" customWidth="1"/>
    <col min="5" max="5" width="19.875" bestFit="1" customWidth="1"/>
    <col min="6" max="6" width="23.875" bestFit="1" customWidth="1"/>
  </cols>
  <sheetData>
    <row r="2" spans="3:6" x14ac:dyDescent="0.2">
      <c r="C2" t="s">
        <v>46</v>
      </c>
      <c r="D2" t="s">
        <v>224</v>
      </c>
      <c r="E2" t="s">
        <v>225</v>
      </c>
      <c r="F2" t="s">
        <v>226</v>
      </c>
    </row>
    <row r="3" spans="3:6" x14ac:dyDescent="0.2">
      <c r="C3" t="s">
        <v>164</v>
      </c>
      <c r="D3" t="s">
        <v>165</v>
      </c>
      <c r="E3" t="str">
        <f>UPPER(D3)</f>
        <v>AMZLER</v>
      </c>
      <c r="F3" t="str">
        <f>E3&amp;" " &amp;C3</f>
        <v>AMZLER Peter</v>
      </c>
    </row>
    <row r="4" spans="3:6" x14ac:dyDescent="0.2">
      <c r="C4" t="s">
        <v>166</v>
      </c>
      <c r="D4" t="s">
        <v>167</v>
      </c>
      <c r="E4" t="str">
        <f t="shared" ref="E4:E59" si="0">UPPER(D4)</f>
        <v>UDODOV</v>
      </c>
      <c r="F4" t="str">
        <f t="shared" ref="F4:F59" si="1">E4&amp;" " &amp;C4</f>
        <v>UDODOV Yelysey</v>
      </c>
    </row>
    <row r="5" spans="3:6" x14ac:dyDescent="0.2">
      <c r="C5" t="s">
        <v>168</v>
      </c>
      <c r="D5" t="s">
        <v>169</v>
      </c>
      <c r="E5" t="str">
        <f t="shared" si="0"/>
        <v>HRUŠECKÝ</v>
      </c>
      <c r="F5" t="str">
        <f t="shared" si="1"/>
        <v>HRUŠECKÝ Dominik</v>
      </c>
    </row>
    <row r="6" spans="3:6" x14ac:dyDescent="0.2">
      <c r="C6" t="s">
        <v>130</v>
      </c>
      <c r="D6" t="s">
        <v>131</v>
      </c>
      <c r="E6" t="str">
        <f t="shared" si="0"/>
        <v>HRUŠECKÁ</v>
      </c>
      <c r="F6" t="str">
        <f t="shared" si="1"/>
        <v>HRUŠECKÁ Veronika</v>
      </c>
    </row>
    <row r="7" spans="3:6" x14ac:dyDescent="0.2">
      <c r="C7" t="s">
        <v>170</v>
      </c>
      <c r="D7" t="s">
        <v>223</v>
      </c>
      <c r="E7" t="str">
        <f t="shared" si="0"/>
        <v>VAN KNIPPENBERGH</v>
      </c>
      <c r="F7" t="str">
        <f t="shared" si="1"/>
        <v>VAN KNIPPENBERGH Niki</v>
      </c>
    </row>
    <row r="8" spans="3:6" x14ac:dyDescent="0.2">
      <c r="C8" t="s">
        <v>171</v>
      </c>
      <c r="D8" t="s">
        <v>223</v>
      </c>
      <c r="E8" t="str">
        <f t="shared" si="0"/>
        <v>VAN KNIPPENBERGH</v>
      </c>
      <c r="F8" t="str">
        <f t="shared" si="1"/>
        <v>VAN KNIPPENBERGH Tara</v>
      </c>
    </row>
    <row r="9" spans="3:6" x14ac:dyDescent="0.2">
      <c r="C9" t="s">
        <v>172</v>
      </c>
      <c r="D9" t="s">
        <v>173</v>
      </c>
      <c r="E9" t="str">
        <f t="shared" si="0"/>
        <v>PAVLÍKOVÁ</v>
      </c>
      <c r="F9" t="str">
        <f t="shared" si="1"/>
        <v>PAVLÍKOVÁ Lucia</v>
      </c>
    </row>
    <row r="10" spans="3:6" x14ac:dyDescent="0.2">
      <c r="C10" t="s">
        <v>174</v>
      </c>
      <c r="D10" t="s">
        <v>175</v>
      </c>
      <c r="E10" t="str">
        <f t="shared" si="0"/>
        <v>VAŇO</v>
      </c>
      <c r="F10" t="str">
        <f t="shared" si="1"/>
        <v>VAŇO Viliam</v>
      </c>
    </row>
    <row r="11" spans="3:6" x14ac:dyDescent="0.2">
      <c r="C11" t="s">
        <v>176</v>
      </c>
      <c r="D11" t="s">
        <v>177</v>
      </c>
      <c r="E11" t="str">
        <f t="shared" si="0"/>
        <v>MUŽÍKOVÁ</v>
      </c>
      <c r="F11" t="str">
        <f t="shared" si="1"/>
        <v>MUŽÍKOVÁ Radka</v>
      </c>
    </row>
    <row r="12" spans="3:6" x14ac:dyDescent="0.2">
      <c r="C12" t="s">
        <v>178</v>
      </c>
      <c r="D12" t="s">
        <v>179</v>
      </c>
      <c r="E12" t="str">
        <f t="shared" si="0"/>
        <v>KOTTFEROVÁ</v>
      </c>
      <c r="F12" t="str">
        <f t="shared" si="1"/>
        <v>KOTTFEROVÁ Sára</v>
      </c>
    </row>
    <row r="13" spans="3:6" x14ac:dyDescent="0.2">
      <c r="C13" t="s">
        <v>180</v>
      </c>
      <c r="D13" t="s">
        <v>179</v>
      </c>
      <c r="E13" t="str">
        <f t="shared" si="0"/>
        <v>KOTTFEROVÁ</v>
      </c>
      <c r="F13" t="str">
        <f t="shared" si="1"/>
        <v>KOTTFEROVÁ Nela</v>
      </c>
    </row>
    <row r="14" spans="3:6" x14ac:dyDescent="0.2">
      <c r="C14" t="s">
        <v>181</v>
      </c>
      <c r="D14" t="s">
        <v>182</v>
      </c>
      <c r="E14" t="str">
        <f t="shared" si="0"/>
        <v>ČERNOKOVÁ</v>
      </c>
      <c r="F14" t="str">
        <f t="shared" si="1"/>
        <v>ČERNOKOVÁ Michaela</v>
      </c>
    </row>
    <row r="15" spans="3:6" x14ac:dyDescent="0.2">
      <c r="C15" t="s">
        <v>149</v>
      </c>
      <c r="D15" t="s">
        <v>150</v>
      </c>
      <c r="E15" t="str">
        <f t="shared" si="0"/>
        <v>STAVIARSKY</v>
      </c>
      <c r="F15" t="str">
        <f t="shared" si="1"/>
        <v>STAVIARSKY Lukáš</v>
      </c>
    </row>
    <row r="16" spans="3:6" x14ac:dyDescent="0.2">
      <c r="C16" t="s">
        <v>147</v>
      </c>
      <c r="D16" t="s">
        <v>148</v>
      </c>
      <c r="E16" t="str">
        <f t="shared" si="0"/>
        <v>STAVIARSKA</v>
      </c>
      <c r="F16" t="str">
        <f t="shared" si="1"/>
        <v>STAVIARSKA Klára</v>
      </c>
    </row>
    <row r="17" spans="3:6" x14ac:dyDescent="0.2">
      <c r="C17" t="s">
        <v>153</v>
      </c>
      <c r="D17" t="s">
        <v>152</v>
      </c>
      <c r="E17" t="str">
        <f t="shared" si="0"/>
        <v>VARGA</v>
      </c>
      <c r="F17" t="str">
        <f t="shared" si="1"/>
        <v>VARGA Filip</v>
      </c>
    </row>
    <row r="18" spans="3:6" x14ac:dyDescent="0.2">
      <c r="C18" t="s">
        <v>151</v>
      </c>
      <c r="D18" t="s">
        <v>152</v>
      </c>
      <c r="E18" t="str">
        <f t="shared" si="0"/>
        <v>VARGA</v>
      </c>
      <c r="F18" t="str">
        <f t="shared" si="1"/>
        <v>VARGA David</v>
      </c>
    </row>
    <row r="19" spans="3:6" x14ac:dyDescent="0.2">
      <c r="C19" t="s">
        <v>183</v>
      </c>
      <c r="D19" t="s">
        <v>145</v>
      </c>
      <c r="E19" t="str">
        <f t="shared" si="0"/>
        <v>SLAGTER</v>
      </c>
      <c r="F19" t="str">
        <f t="shared" si="1"/>
        <v>SLAGTER Paula</v>
      </c>
    </row>
    <row r="20" spans="3:6" x14ac:dyDescent="0.2">
      <c r="C20" t="s">
        <v>144</v>
      </c>
      <c r="D20" t="s">
        <v>145</v>
      </c>
      <c r="E20" t="str">
        <f t="shared" si="0"/>
        <v>SLAGTER</v>
      </c>
      <c r="F20" t="str">
        <f t="shared" si="1"/>
        <v>SLAGTER Sandra</v>
      </c>
    </row>
    <row r="21" spans="3:6" x14ac:dyDescent="0.2">
      <c r="C21" t="s">
        <v>184</v>
      </c>
      <c r="D21" t="s">
        <v>185</v>
      </c>
      <c r="E21" t="str">
        <f t="shared" si="0"/>
        <v>ERENTOVÁ</v>
      </c>
      <c r="F21" t="str">
        <f t="shared" si="1"/>
        <v>ERENTOVÁ Dorotka</v>
      </c>
    </row>
    <row r="22" spans="3:6" x14ac:dyDescent="0.2">
      <c r="C22" t="s">
        <v>186</v>
      </c>
      <c r="D22" t="s">
        <v>175</v>
      </c>
      <c r="E22" t="str">
        <f t="shared" si="0"/>
        <v>VAŇO</v>
      </c>
      <c r="F22" t="str">
        <f t="shared" si="1"/>
        <v>VAŇO Sebastián</v>
      </c>
    </row>
    <row r="23" spans="3:6" x14ac:dyDescent="0.2">
      <c r="C23" t="s">
        <v>187</v>
      </c>
      <c r="D23" t="s">
        <v>145</v>
      </c>
      <c r="E23" t="str">
        <f t="shared" si="0"/>
        <v>SLAGTER</v>
      </c>
      <c r="F23" t="str">
        <f t="shared" si="1"/>
        <v>SLAGTER Linda</v>
      </c>
    </row>
    <row r="24" spans="3:6" x14ac:dyDescent="0.2">
      <c r="C24" t="s">
        <v>172</v>
      </c>
      <c r="D24" t="s">
        <v>188</v>
      </c>
      <c r="E24" t="str">
        <f t="shared" si="0"/>
        <v>HÚSKOVÁ</v>
      </c>
      <c r="F24" t="str">
        <f t="shared" si="1"/>
        <v>HÚSKOVÁ Lucia</v>
      </c>
    </row>
    <row r="25" spans="3:6" x14ac:dyDescent="0.2">
      <c r="C25" t="s">
        <v>189</v>
      </c>
      <c r="D25" t="s">
        <v>190</v>
      </c>
      <c r="E25" t="str">
        <f t="shared" si="0"/>
        <v>PRAVDOVÁ</v>
      </c>
      <c r="F25" t="str">
        <f t="shared" si="1"/>
        <v>PRAVDOVÁ Soňa</v>
      </c>
    </row>
    <row r="26" spans="3:6" x14ac:dyDescent="0.2">
      <c r="C26" t="s">
        <v>191</v>
      </c>
      <c r="D26" t="s">
        <v>192</v>
      </c>
      <c r="E26" t="str">
        <f t="shared" si="0"/>
        <v>GERARD</v>
      </c>
      <c r="F26" t="str">
        <f t="shared" si="1"/>
        <v>GERARD Dávid</v>
      </c>
    </row>
    <row r="27" spans="3:6" x14ac:dyDescent="0.2">
      <c r="C27" t="s">
        <v>186</v>
      </c>
      <c r="D27" t="s">
        <v>138</v>
      </c>
      <c r="E27" t="str">
        <f t="shared" si="0"/>
        <v>JELÍNEK</v>
      </c>
      <c r="F27" t="str">
        <f t="shared" si="1"/>
        <v>JELÍNEK Sebastián</v>
      </c>
    </row>
    <row r="28" spans="3:6" x14ac:dyDescent="0.2">
      <c r="C28" t="s">
        <v>136</v>
      </c>
      <c r="D28" t="s">
        <v>156</v>
      </c>
      <c r="E28" t="str">
        <f t="shared" si="0"/>
        <v>WITTINGER</v>
      </c>
      <c r="F28" t="str">
        <f t="shared" si="1"/>
        <v>WITTINGER Michal</v>
      </c>
    </row>
    <row r="29" spans="3:6" x14ac:dyDescent="0.2">
      <c r="C29" t="s">
        <v>193</v>
      </c>
      <c r="D29" t="s">
        <v>194</v>
      </c>
      <c r="E29" t="str">
        <f t="shared" si="0"/>
        <v>KAPKO</v>
      </c>
      <c r="F29" t="str">
        <f t="shared" si="1"/>
        <v>KAPKO Oliver</v>
      </c>
    </row>
    <row r="30" spans="3:6" x14ac:dyDescent="0.2">
      <c r="C30" t="s">
        <v>195</v>
      </c>
      <c r="D30" t="s">
        <v>196</v>
      </c>
      <c r="E30" t="str">
        <f t="shared" si="0"/>
        <v>FABIÁNOVÁ</v>
      </c>
      <c r="F30" t="str">
        <f t="shared" si="1"/>
        <v>FABIÁNOVÁ Tamara</v>
      </c>
    </row>
    <row r="31" spans="3:6" x14ac:dyDescent="0.2">
      <c r="C31" t="s">
        <v>134</v>
      </c>
      <c r="D31" t="s">
        <v>135</v>
      </c>
      <c r="E31" t="str">
        <f t="shared" si="0"/>
        <v>JANÍKOVÁ</v>
      </c>
      <c r="F31" t="str">
        <f t="shared" si="1"/>
        <v>JANÍKOVÁ Lívia</v>
      </c>
    </row>
    <row r="32" spans="3:6" x14ac:dyDescent="0.2">
      <c r="C32" t="s">
        <v>128</v>
      </c>
      <c r="D32" t="s">
        <v>129</v>
      </c>
      <c r="E32" t="str">
        <f t="shared" si="0"/>
        <v>FECÁK</v>
      </c>
      <c r="F32" t="str">
        <f t="shared" si="1"/>
        <v>FECÁK Martin</v>
      </c>
    </row>
    <row r="33" spans="3:6" x14ac:dyDescent="0.2">
      <c r="C33" t="s">
        <v>197</v>
      </c>
      <c r="D33" t="s">
        <v>198</v>
      </c>
      <c r="E33" t="str">
        <f t="shared" si="0"/>
        <v>MÜNNICH</v>
      </c>
      <c r="F33" t="str">
        <f t="shared" si="1"/>
        <v>MÜNNICH Timothy</v>
      </c>
    </row>
    <row r="34" spans="3:6" x14ac:dyDescent="0.2">
      <c r="C34" t="s">
        <v>132</v>
      </c>
      <c r="D34" t="s">
        <v>133</v>
      </c>
      <c r="E34" t="str">
        <f t="shared" si="0"/>
        <v>JANÍK</v>
      </c>
      <c r="F34" t="str">
        <f t="shared" si="1"/>
        <v>JANÍK Daniel</v>
      </c>
    </row>
    <row r="35" spans="3:6" x14ac:dyDescent="0.2">
      <c r="C35" t="s">
        <v>128</v>
      </c>
      <c r="D35" t="s">
        <v>199</v>
      </c>
      <c r="E35" t="str">
        <f t="shared" si="0"/>
        <v>ZÁPOTOCKÝ</v>
      </c>
      <c r="F35" t="str">
        <f t="shared" si="1"/>
        <v>ZÁPOTOCKÝ Martin</v>
      </c>
    </row>
    <row r="36" spans="3:6" x14ac:dyDescent="0.2">
      <c r="C36" t="s">
        <v>200</v>
      </c>
      <c r="D36" t="s">
        <v>138</v>
      </c>
      <c r="E36" t="str">
        <f t="shared" si="0"/>
        <v>JELÍNEK</v>
      </c>
      <c r="F36" t="str">
        <f t="shared" si="1"/>
        <v>JELÍNEK Nathan</v>
      </c>
    </row>
    <row r="37" spans="3:6" x14ac:dyDescent="0.2">
      <c r="C37" s="112" t="s">
        <v>136</v>
      </c>
      <c r="D37" t="s">
        <v>137</v>
      </c>
      <c r="E37" t="str">
        <f t="shared" si="0"/>
        <v>JANKOVIČ</v>
      </c>
      <c r="F37" t="str">
        <f t="shared" si="1"/>
        <v>JANKOVIČ Michal</v>
      </c>
    </row>
    <row r="38" spans="3:6" x14ac:dyDescent="0.2">
      <c r="C38" t="s">
        <v>126</v>
      </c>
      <c r="D38" t="s">
        <v>201</v>
      </c>
      <c r="E38" t="str">
        <f t="shared" si="0"/>
        <v>DUBECKÝ</v>
      </c>
      <c r="F38" t="str">
        <f t="shared" si="1"/>
        <v>DUBECKÝ Adam</v>
      </c>
    </row>
    <row r="39" spans="3:6" x14ac:dyDescent="0.2">
      <c r="C39" t="s">
        <v>202</v>
      </c>
      <c r="D39" t="s">
        <v>203</v>
      </c>
      <c r="E39" t="str">
        <f t="shared" si="0"/>
        <v>CHMEL</v>
      </c>
      <c r="F39" t="str">
        <f t="shared" si="1"/>
        <v>CHMEL Ondrej</v>
      </c>
    </row>
    <row r="40" spans="3:6" x14ac:dyDescent="0.2">
      <c r="C40" t="s">
        <v>127</v>
      </c>
      <c r="D40" t="s">
        <v>204</v>
      </c>
      <c r="E40" t="str">
        <f t="shared" si="0"/>
        <v>FARENZENOVÁ</v>
      </c>
      <c r="F40" t="str">
        <f t="shared" si="1"/>
        <v>FARENZENOVÁ Stella</v>
      </c>
    </row>
    <row r="41" spans="3:6" x14ac:dyDescent="0.2">
      <c r="C41" t="s">
        <v>269</v>
      </c>
      <c r="D41" t="s">
        <v>139</v>
      </c>
      <c r="E41" t="str">
        <f t="shared" si="0"/>
        <v>KAPUSTOVÁ</v>
      </c>
      <c r="F41" t="str">
        <f t="shared" si="1"/>
        <v>KAPUSTOVÁ Adela</v>
      </c>
    </row>
    <row r="42" spans="3:6" x14ac:dyDescent="0.2">
      <c r="C42" t="s">
        <v>122</v>
      </c>
      <c r="D42" t="s">
        <v>123</v>
      </c>
      <c r="E42" t="str">
        <f t="shared" si="0"/>
        <v>BORISOVÁ</v>
      </c>
      <c r="F42" t="str">
        <f t="shared" si="1"/>
        <v>BORISOVÁ Lilien</v>
      </c>
    </row>
    <row r="43" spans="3:6" x14ac:dyDescent="0.2">
      <c r="C43" t="s">
        <v>205</v>
      </c>
      <c r="D43" t="s">
        <v>206</v>
      </c>
      <c r="E43" t="str">
        <f t="shared" si="0"/>
        <v>TRUTZOVÁ</v>
      </c>
      <c r="F43" t="str">
        <f t="shared" si="1"/>
        <v>TRUTZOVÁ Kristína</v>
      </c>
    </row>
    <row r="44" spans="3:6" x14ac:dyDescent="0.2">
      <c r="C44" t="s">
        <v>144</v>
      </c>
      <c r="D44" t="s">
        <v>207</v>
      </c>
      <c r="E44" t="str">
        <f t="shared" si="0"/>
        <v>FARKAŠOVÁ</v>
      </c>
      <c r="F44" t="str">
        <f t="shared" si="1"/>
        <v>FARKAŠOVÁ Sandra</v>
      </c>
    </row>
    <row r="45" spans="3:6" x14ac:dyDescent="0.2">
      <c r="C45" t="s">
        <v>208</v>
      </c>
      <c r="D45" t="s">
        <v>209</v>
      </c>
      <c r="E45" t="str">
        <f t="shared" si="0"/>
        <v>IVANIČOVÁ</v>
      </c>
      <c r="F45" t="str">
        <f t="shared" si="1"/>
        <v>IVANIČOVÁ Dáška</v>
      </c>
    </row>
    <row r="46" spans="3:6" x14ac:dyDescent="0.2">
      <c r="C46" t="s">
        <v>210</v>
      </c>
      <c r="D46" t="s">
        <v>211</v>
      </c>
      <c r="E46" t="str">
        <f t="shared" si="0"/>
        <v>PACHO</v>
      </c>
      <c r="F46" t="str">
        <f t="shared" si="1"/>
        <v>PACHO Sofia</v>
      </c>
    </row>
    <row r="47" spans="3:6" x14ac:dyDescent="0.2">
      <c r="C47" t="s">
        <v>212</v>
      </c>
      <c r="D47" t="s">
        <v>213</v>
      </c>
      <c r="E47" t="str">
        <f t="shared" si="0"/>
        <v>HOROVÁ</v>
      </c>
      <c r="F47" t="str">
        <f t="shared" si="1"/>
        <v>HOROVÁ Hana</v>
      </c>
    </row>
    <row r="48" spans="3:6" x14ac:dyDescent="0.2">
      <c r="C48" t="s">
        <v>214</v>
      </c>
      <c r="D48" t="s">
        <v>215</v>
      </c>
      <c r="E48" t="str">
        <f t="shared" si="0"/>
        <v>KATONÁKOVÁ</v>
      </c>
      <c r="F48" t="str">
        <f t="shared" si="1"/>
        <v>KATONÁKOVÁ Katarína</v>
      </c>
    </row>
    <row r="49" spans="2:6" x14ac:dyDescent="0.2">
      <c r="C49" t="s">
        <v>154</v>
      </c>
      <c r="D49" t="s">
        <v>216</v>
      </c>
      <c r="E49" t="str">
        <f t="shared" si="0"/>
        <v>SASKOVÁ</v>
      </c>
      <c r="F49" t="str">
        <f t="shared" si="1"/>
        <v>SASKOVÁ Viktória</v>
      </c>
    </row>
    <row r="50" spans="2:6" x14ac:dyDescent="0.2">
      <c r="C50" t="s">
        <v>217</v>
      </c>
      <c r="D50" t="s">
        <v>218</v>
      </c>
      <c r="E50" t="str">
        <f t="shared" si="0"/>
        <v>ZÁHRADNÍČEK</v>
      </c>
      <c r="F50" t="str">
        <f t="shared" si="1"/>
        <v>ZÁHRADNÍČEK Dušan</v>
      </c>
    </row>
    <row r="51" spans="2:6" x14ac:dyDescent="0.2">
      <c r="C51" t="s">
        <v>154</v>
      </c>
      <c r="D51" t="s">
        <v>219</v>
      </c>
      <c r="E51" t="str">
        <f t="shared" si="0"/>
        <v>SVOBODOVÁ</v>
      </c>
      <c r="F51" t="str">
        <f t="shared" si="1"/>
        <v>SVOBODOVÁ Viktória</v>
      </c>
    </row>
    <row r="52" spans="2:6" x14ac:dyDescent="0.2">
      <c r="C52" t="s">
        <v>142</v>
      </c>
      <c r="D52" t="s">
        <v>143</v>
      </c>
      <c r="E52" t="str">
        <f t="shared" si="0"/>
        <v>SIMON</v>
      </c>
      <c r="F52" t="str">
        <f t="shared" si="1"/>
        <v>SIMON Matej</v>
      </c>
    </row>
    <row r="53" spans="2:6" x14ac:dyDescent="0.2">
      <c r="C53" t="s">
        <v>220</v>
      </c>
      <c r="D53" t="s">
        <v>221</v>
      </c>
      <c r="E53" t="str">
        <f t="shared" si="0"/>
        <v>VANICKÝ</v>
      </c>
      <c r="F53" t="str">
        <f t="shared" si="1"/>
        <v>VANICKÝ Dárius</v>
      </c>
    </row>
    <row r="54" spans="2:6" x14ac:dyDescent="0.2">
      <c r="C54" t="s">
        <v>136</v>
      </c>
      <c r="D54" t="s">
        <v>222</v>
      </c>
      <c r="E54" t="str">
        <f t="shared" si="0"/>
        <v>DRAGOŠEK</v>
      </c>
      <c r="F54" t="str">
        <f t="shared" si="1"/>
        <v>DRAGOŠEK Michal</v>
      </c>
    </row>
    <row r="55" spans="2:6" x14ac:dyDescent="0.2">
      <c r="C55" t="s">
        <v>140</v>
      </c>
      <c r="D55" t="s">
        <v>141</v>
      </c>
      <c r="E55" t="str">
        <f t="shared" si="0"/>
        <v>MATUŠKA</v>
      </c>
      <c r="F55" t="str">
        <f t="shared" si="1"/>
        <v>MATUŠKA Jakub</v>
      </c>
    </row>
    <row r="56" spans="2:6" x14ac:dyDescent="0.2">
      <c r="C56" t="s">
        <v>136</v>
      </c>
      <c r="D56" t="s">
        <v>141</v>
      </c>
      <c r="E56" t="str">
        <f t="shared" si="0"/>
        <v>MATUŠKA</v>
      </c>
      <c r="F56" t="str">
        <f t="shared" si="1"/>
        <v>MATUŠKA Michal</v>
      </c>
    </row>
    <row r="57" spans="2:6" x14ac:dyDescent="0.2">
      <c r="C57" t="s">
        <v>124</v>
      </c>
      <c r="D57" t="s">
        <v>125</v>
      </c>
      <c r="E57" t="str">
        <f t="shared" si="0"/>
        <v>CVACH</v>
      </c>
      <c r="F57" t="str">
        <f t="shared" si="1"/>
        <v>CVACH Jonas</v>
      </c>
    </row>
    <row r="58" spans="2:6" x14ac:dyDescent="0.2">
      <c r="C58" t="s">
        <v>136</v>
      </c>
      <c r="D58" t="s">
        <v>146</v>
      </c>
      <c r="E58" t="str">
        <f t="shared" si="0"/>
        <v>SLÁVIK</v>
      </c>
      <c r="F58" t="str">
        <f t="shared" si="1"/>
        <v>SLÁVIK Michal</v>
      </c>
    </row>
    <row r="59" spans="2:6" x14ac:dyDescent="0.2">
      <c r="C59" t="s">
        <v>154</v>
      </c>
      <c r="D59" t="s">
        <v>155</v>
      </c>
      <c r="E59" t="str">
        <f t="shared" si="0"/>
        <v>VAYDOVÁ</v>
      </c>
      <c r="F59" t="str">
        <f t="shared" si="1"/>
        <v>VAYDOVÁ Viktória</v>
      </c>
    </row>
    <row r="60" spans="2:6" x14ac:dyDescent="0.2">
      <c r="C60" s="109" t="s">
        <v>240</v>
      </c>
      <c r="D60" s="109" t="s">
        <v>241</v>
      </c>
      <c r="E60" t="str">
        <f t="shared" ref="E60:E61" si="2">UPPER(D60)</f>
        <v>OLEJÁR</v>
      </c>
      <c r="F60" t="str">
        <f t="shared" ref="F60:F61" si="3">E60&amp;" " &amp;C60</f>
        <v>OLEJÁR Leo</v>
      </c>
    </row>
    <row r="61" spans="2:6" x14ac:dyDescent="0.2">
      <c r="C61" s="109" t="s">
        <v>242</v>
      </c>
      <c r="D61" s="109" t="s">
        <v>196</v>
      </c>
      <c r="E61" t="str">
        <f t="shared" si="2"/>
        <v>FABIÁNOVÁ</v>
      </c>
      <c r="F61" t="str">
        <f t="shared" si="3"/>
        <v>FABIÁNOVÁ Karolína</v>
      </c>
    </row>
    <row r="62" spans="2:6" x14ac:dyDescent="0.2">
      <c r="B62" s="109"/>
      <c r="C62" t="s">
        <v>154</v>
      </c>
      <c r="D62" t="s">
        <v>206</v>
      </c>
      <c r="E62" t="str">
        <f t="shared" ref="E62:E67" si="4">UPPER(D62)</f>
        <v>TRUTZOVÁ</v>
      </c>
      <c r="F62" t="str">
        <f t="shared" ref="F62:F67" si="5">E62&amp;" " &amp;C62</f>
        <v>TRUTZOVÁ Viktória</v>
      </c>
    </row>
    <row r="63" spans="2:6" x14ac:dyDescent="0.2">
      <c r="B63" s="109"/>
      <c r="C63" t="s">
        <v>248</v>
      </c>
      <c r="D63" t="s">
        <v>249</v>
      </c>
      <c r="E63" t="str">
        <f t="shared" si="4"/>
        <v>MIZNEROVÁ</v>
      </c>
      <c r="F63" t="str">
        <f t="shared" si="5"/>
        <v>MIZNEROVÁ Ema</v>
      </c>
    </row>
    <row r="64" spans="2:6" x14ac:dyDescent="0.2">
      <c r="B64" s="109"/>
      <c r="C64" t="s">
        <v>136</v>
      </c>
      <c r="D64" t="s">
        <v>250</v>
      </c>
      <c r="E64" t="str">
        <f t="shared" si="4"/>
        <v>GÁŤA</v>
      </c>
      <c r="F64" t="str">
        <f t="shared" si="5"/>
        <v>GÁŤA Michal</v>
      </c>
    </row>
    <row r="65" spans="2:6" x14ac:dyDescent="0.2">
      <c r="B65" s="109"/>
      <c r="C65" t="s">
        <v>142</v>
      </c>
      <c r="D65" t="s">
        <v>250</v>
      </c>
      <c r="E65" t="str">
        <f t="shared" si="4"/>
        <v>GÁŤA</v>
      </c>
      <c r="F65" t="str">
        <f t="shared" si="5"/>
        <v>GÁŤA Matej</v>
      </c>
    </row>
    <row r="66" spans="2:6" x14ac:dyDescent="0.2">
      <c r="B66" s="109"/>
      <c r="C66" t="s">
        <v>251</v>
      </c>
      <c r="D66" t="s">
        <v>252</v>
      </c>
      <c r="E66" t="str">
        <f t="shared" si="4"/>
        <v>DZURENDA</v>
      </c>
      <c r="F66" t="str">
        <f t="shared" si="5"/>
        <v>DZURENDA Timotej</v>
      </c>
    </row>
    <row r="67" spans="2:6" x14ac:dyDescent="0.2">
      <c r="B67" s="109"/>
      <c r="C67" t="s">
        <v>253</v>
      </c>
      <c r="D67" t="s">
        <v>254</v>
      </c>
      <c r="E67" t="str">
        <f t="shared" si="4"/>
        <v>ŠOLTÝS</v>
      </c>
      <c r="F67" t="str">
        <f t="shared" si="5"/>
        <v>ŠOLTÝS Richard</v>
      </c>
    </row>
    <row r="68" spans="2:6" x14ac:dyDescent="0.2">
      <c r="C68" t="s">
        <v>255</v>
      </c>
      <c r="D68" t="s">
        <v>256</v>
      </c>
      <c r="E68" t="str">
        <f t="shared" ref="E68:E70" si="6">UPPER(D68)</f>
        <v>GEŽÍK</v>
      </c>
      <c r="F68" t="str">
        <f t="shared" ref="F68:F70" si="7">E68&amp;" " &amp;C68</f>
        <v>GEŽÍK Alan</v>
      </c>
    </row>
    <row r="69" spans="2:6" x14ac:dyDescent="0.2">
      <c r="C69" t="s">
        <v>164</v>
      </c>
      <c r="D69" t="s">
        <v>256</v>
      </c>
      <c r="E69" t="str">
        <f t="shared" si="6"/>
        <v>GEŽÍK</v>
      </c>
      <c r="F69" t="str">
        <f t="shared" si="7"/>
        <v>GEŽÍK Peter</v>
      </c>
    </row>
    <row r="70" spans="2:6" x14ac:dyDescent="0.2">
      <c r="C70" t="s">
        <v>149</v>
      </c>
      <c r="D70" t="s">
        <v>257</v>
      </c>
      <c r="E70" t="str">
        <f t="shared" si="6"/>
        <v>HOLLER</v>
      </c>
      <c r="F70" t="str">
        <f t="shared" si="7"/>
        <v>HOLLER Lukáš</v>
      </c>
    </row>
    <row r="71" spans="2:6" x14ac:dyDescent="0.2">
      <c r="C71" t="s">
        <v>258</v>
      </c>
      <c r="D71" t="s">
        <v>259</v>
      </c>
      <c r="E71" t="str">
        <f t="shared" ref="E71" si="8">UPPER(D71)</f>
        <v>LIHANOVÁ</v>
      </c>
      <c r="F71" t="str">
        <f t="shared" ref="F71" si="9">E71&amp;" " &amp;C71</f>
        <v>LIHANOVÁ Olívia</v>
      </c>
    </row>
    <row r="72" spans="2:6" x14ac:dyDescent="0.2">
      <c r="C72" t="s">
        <v>260</v>
      </c>
      <c r="D72" t="s">
        <v>261</v>
      </c>
      <c r="E72" t="str">
        <f t="shared" ref="E72" si="10">UPPER(D72)</f>
        <v>TIŇOVÁ</v>
      </c>
      <c r="F72" t="str">
        <f t="shared" ref="F72" si="11">E72&amp;" " &amp;C72</f>
        <v>TIŇOVÁ Stela</v>
      </c>
    </row>
    <row r="73" spans="2:6" x14ac:dyDescent="0.2">
      <c r="C73" t="s">
        <v>263</v>
      </c>
      <c r="D73" t="s">
        <v>264</v>
      </c>
      <c r="E73" t="str">
        <f t="shared" ref="E73" si="12">UPPER(D73)</f>
        <v>HRÁDEK</v>
      </c>
      <c r="F73" t="str">
        <f t="shared" ref="F73" si="13">E73&amp;" " &amp;C73</f>
        <v>HRÁDEK Victoria</v>
      </c>
    </row>
    <row r="74" spans="2:6" x14ac:dyDescent="0.2">
      <c r="C74" t="s">
        <v>268</v>
      </c>
      <c r="D74" t="s">
        <v>267</v>
      </c>
      <c r="E74" t="str">
        <f t="shared" ref="E74" si="14">UPPER(D74)</f>
        <v>HEROKOVÁ</v>
      </c>
      <c r="F74" t="str">
        <f t="shared" ref="F74" si="15">E74&amp;" " &amp;C74</f>
        <v>HEROKOVÁ Alice</v>
      </c>
    </row>
    <row r="75" spans="2:6" x14ac:dyDescent="0.2">
      <c r="C75" s="110" t="s">
        <v>271</v>
      </c>
      <c r="D75" s="110" t="s">
        <v>272</v>
      </c>
      <c r="E75" t="str">
        <f t="shared" ref="E75" si="16">UPPER(D75)</f>
        <v>ŠOLTIS</v>
      </c>
      <c r="F75" t="str">
        <f t="shared" ref="F75" si="17">E75&amp;" " &amp;C75</f>
        <v>ŠOLTIS Maxim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+ b h D W 0 F a M I y l A A A A 9 w A A A B I A H A B D b 2 5 m a W c v U G F j a 2 F n Z S 5 4 b W w g o h g A K K A U A A A A A A A A A A A A A A A A A A A A A A A A A A A A h Y 9 N D o I w G E S v Q r q n f 2 o 0 5 K M s X C q J C Y l x 2 9 Q K D V A M L c L d X H g k r y B G U X c u 5 8 1 b z N y v N 0 i G u g o u u n W m s T F i m K J A W 9 U c j c 1 j 1 P l T u E K J g J 1 U p c x 1 M M r W R Y M 7 x q j w / h w R 0 v c 9 7 m e 4 a X P C K W X k k G 4 z V e h a o o 9 s / s u h s c 5 L q z Q S s H + N E R y z + Q I z y p e Y A p k o p M Z + D T 4 O f r Y / E N Z d 5 b t W C 1 e G 2 Q b I F I G 8 T 4 g H U E s D B B Q A A g A I A P m 4 Q 1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5 u E N b K I p H u A 4 A A A A R A A A A E w A c A E Z v c m 1 1 b G F z L 1 N l Y 3 R p b 2 4 x L m 0 g o h g A K K A U A A A A A A A A A A A A A A A A A A A A A A A A A A A A K 0 5 N L s n M z 1 M I h t C G 1 g B Q S w E C L Q A U A A I A C A D 5 u E N b Q V o w j K U A A A D 3 A A A A E g A A A A A A A A A A A A A A A A A A A A A A Q 2 9 u Z m l n L 1 B h Y 2 t h Z 2 U u e G 1 s U E s B A i 0 A F A A C A A g A + b h D W w / K 6 a u k A A A A 6 Q A A A B M A A A A A A A A A A A A A A A A A 8 Q A A A F t D b 2 5 0 Z W 5 0 X 1 R 5 c G V z X S 5 4 b W x Q S w E C L Q A U A A I A C A D 5 u E N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Y / o G / n u 1 a U a o X d k f P 1 X 1 p w A A A A A C A A A A A A A Q Z g A A A A E A A C A A A A A E C n i j M s M z u V D W f 1 d D D + H m K E Q J n w W 0 u L r P Q P w o 7 f M I f Q A A A A A O g A A A A A I A A C A A A A B S l R x l m u P k 9 / + U 7 P s e 5 3 l F 1 Z d T Y R H a C u g 5 K 0 G J Q j T K Q l A A A A A B Z b L I O L 5 Y v 5 i Q G 7 u 6 q E y c j W u 8 D W e u d q M 9 e j J q O H 5 e 0 i 7 6 t L 7 y e a C y r T / p H V k L w F 8 J A F s m K j P G 3 S K 8 6 4 u 8 g R + O o v A o + i 3 k o f k Z r d W p 6 u b S E E A A A A C z o O e i q l U g P m C f U f X W K 3 5 8 B p V N H i O 4 x u X t B n 7 X 4 Z w W B K d C D N d x w + R m n z Y a S 2 M a y + f e o L i X n 8 b V U 6 G r 7 5 W g p v s T < / D a t a M a s h u p > 
</file>

<file path=customXml/itemProps1.xml><?xml version="1.0" encoding="utf-8"?>
<ds:datastoreItem xmlns:ds="http://schemas.openxmlformats.org/officeDocument/2006/customXml" ds:itemID="{0AFF02E0-A6E0-4DB2-8783-D3C34BB92E5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TM10000057</Templat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Aktivity_Juniorov_2025_26</vt:lpstr>
      <vt:lpstr>Data</vt:lpstr>
      <vt:lpstr>Hráči</vt:lpstr>
      <vt:lpstr>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Amzler, Peter</dc:creator>
  <cp:keywords/>
  <dc:description/>
  <cp:lastModifiedBy>Hrušecký Roman</cp:lastModifiedBy>
  <dcterms:created xsi:type="dcterms:W3CDTF">2016-11-02T00:40:35Z</dcterms:created>
  <dcterms:modified xsi:type="dcterms:W3CDTF">2026-05-07T22:00:32Z</dcterms:modified>
  <cp:category/>
</cp:coreProperties>
</file>