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D:\squash\2026-2027\juniori\2026-09\"/>
    </mc:Choice>
  </mc:AlternateContent>
  <xr:revisionPtr revIDLastSave="0" documentId="13_ncr:1_{7ED46A0E-E733-49C6-BE50-95395336B20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ktivity_Juniorov_2026_27" sheetId="1" r:id="rId1"/>
    <sheet name="Data" sheetId="2" r:id="rId2"/>
    <sheet name="Hráči" sheetId="3" r:id="rId3"/>
  </sheets>
  <definedNames>
    <definedName name="_xlnm._FilterDatabase" localSheetId="1" hidden="1">Data!$E$62:$I$111</definedName>
    <definedName name="A">Hraci[Hráči]</definedName>
  </definedNames>
  <calcPr calcId="191029"/>
  <pivotCaches>
    <pivotCache cacheId="5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69" i="1" l="1"/>
  <c r="J69" i="1"/>
  <c r="M69" i="1"/>
  <c r="O69" i="1"/>
  <c r="K69" i="1" s="1"/>
  <c r="O68" i="1"/>
  <c r="K68" i="1" s="1"/>
  <c r="M68" i="1"/>
  <c r="J68" i="1"/>
  <c r="O67" i="1"/>
  <c r="K67" i="1" s="1"/>
  <c r="M67" i="1"/>
  <c r="J67" i="1"/>
  <c r="O66" i="1"/>
  <c r="K66" i="1" s="1"/>
  <c r="M66" i="1"/>
  <c r="J66" i="1"/>
  <c r="O65" i="1"/>
  <c r="K65" i="1" s="1"/>
  <c r="M65" i="1"/>
  <c r="J65" i="1"/>
  <c r="O64" i="1"/>
  <c r="K64" i="1" s="1"/>
  <c r="M64" i="1"/>
  <c r="J64" i="1"/>
  <c r="O63" i="1"/>
  <c r="K63" i="1" s="1"/>
  <c r="M63" i="1"/>
  <c r="J63" i="1"/>
  <c r="O62" i="1"/>
  <c r="K62" i="1" s="1"/>
  <c r="M62" i="1"/>
  <c r="J62" i="1"/>
  <c r="O61" i="1"/>
  <c r="K61" i="1" s="1"/>
  <c r="M61" i="1"/>
  <c r="J61" i="1"/>
  <c r="O60" i="1"/>
  <c r="K60" i="1" s="1"/>
  <c r="M60" i="1"/>
  <c r="J60" i="1"/>
  <c r="O59" i="1"/>
  <c r="K59" i="1" s="1"/>
  <c r="M59" i="1"/>
  <c r="J59" i="1"/>
  <c r="O58" i="1"/>
  <c r="K58" i="1" s="1"/>
  <c r="M58" i="1"/>
  <c r="J58" i="1"/>
  <c r="O57" i="1"/>
  <c r="K57" i="1" s="1"/>
  <c r="M57" i="1"/>
  <c r="J57" i="1"/>
  <c r="O56" i="1"/>
  <c r="K56" i="1" s="1"/>
  <c r="M56" i="1"/>
  <c r="J56" i="1"/>
  <c r="O55" i="1"/>
  <c r="K55" i="1" s="1"/>
  <c r="M55" i="1"/>
  <c r="J55" i="1"/>
  <c r="O54" i="1"/>
  <c r="K54" i="1" s="1"/>
  <c r="M54" i="1"/>
  <c r="J54" i="1"/>
  <c r="O53" i="1"/>
  <c r="K53" i="1" s="1"/>
  <c r="M53" i="1"/>
  <c r="J53" i="1"/>
  <c r="O52" i="1"/>
  <c r="K52" i="1" s="1"/>
  <c r="M52" i="1"/>
  <c r="J52" i="1"/>
  <c r="O51" i="1"/>
  <c r="K51" i="1" s="1"/>
  <c r="M51" i="1"/>
  <c r="J51" i="1"/>
  <c r="O50" i="1"/>
  <c r="K50" i="1" s="1"/>
  <c r="M50" i="1"/>
  <c r="J50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I67" i="1"/>
  <c r="I66" i="1"/>
  <c r="I64" i="1"/>
  <c r="I63" i="1"/>
  <c r="I62" i="1"/>
  <c r="L62" i="1" s="1"/>
  <c r="I61" i="1"/>
  <c r="I59" i="1"/>
  <c r="I58" i="1"/>
  <c r="L58" i="1" s="1"/>
  <c r="I56" i="1"/>
  <c r="I55" i="1"/>
  <c r="I54" i="1"/>
  <c r="I52" i="1"/>
  <c r="I51" i="1"/>
  <c r="I50" i="1"/>
  <c r="I49" i="1"/>
  <c r="I139" i="2"/>
  <c r="I72" i="2"/>
  <c r="I89" i="2"/>
  <c r="E88" i="3"/>
  <c r="F88" i="3" s="1"/>
  <c r="G88" i="3"/>
  <c r="E87" i="3"/>
  <c r="F87" i="3"/>
  <c r="G87" i="3"/>
  <c r="G86" i="3"/>
  <c r="E86" i="3"/>
  <c r="F86" i="3" s="1"/>
  <c r="O49" i="1"/>
  <c r="K49" i="1" s="1"/>
  <c r="M49" i="1"/>
  <c r="F49" i="1"/>
  <c r="O48" i="1"/>
  <c r="K48" i="1" s="1"/>
  <c r="M48" i="1"/>
  <c r="F48" i="1"/>
  <c r="O47" i="1"/>
  <c r="K47" i="1" s="1"/>
  <c r="M47" i="1"/>
  <c r="F47" i="1"/>
  <c r="O46" i="1"/>
  <c r="K46" i="1" s="1"/>
  <c r="M46" i="1"/>
  <c r="F46" i="1"/>
  <c r="O45" i="1"/>
  <c r="K45" i="1" s="1"/>
  <c r="M45" i="1"/>
  <c r="F45" i="1"/>
  <c r="O44" i="1"/>
  <c r="K44" i="1" s="1"/>
  <c r="M44" i="1"/>
  <c r="F44" i="1"/>
  <c r="O43" i="1"/>
  <c r="K43" i="1" s="1"/>
  <c r="M43" i="1"/>
  <c r="F43" i="1"/>
  <c r="O42" i="1"/>
  <c r="K42" i="1" s="1"/>
  <c r="M42" i="1"/>
  <c r="F42" i="1"/>
  <c r="O41" i="1"/>
  <c r="K41" i="1" s="1"/>
  <c r="M41" i="1"/>
  <c r="F41" i="1"/>
  <c r="O40" i="1"/>
  <c r="K40" i="1" s="1"/>
  <c r="M40" i="1"/>
  <c r="F40" i="1"/>
  <c r="O39" i="1"/>
  <c r="K39" i="1" s="1"/>
  <c r="M39" i="1"/>
  <c r="F39" i="1"/>
  <c r="O38" i="1"/>
  <c r="K38" i="1" s="1"/>
  <c r="M38" i="1"/>
  <c r="F38" i="1"/>
  <c r="O37" i="1"/>
  <c r="K37" i="1" s="1"/>
  <c r="M37" i="1"/>
  <c r="F37" i="1"/>
  <c r="O36" i="1"/>
  <c r="K36" i="1" s="1"/>
  <c r="M36" i="1"/>
  <c r="F36" i="1"/>
  <c r="O35" i="1"/>
  <c r="K35" i="1" s="1"/>
  <c r="M35" i="1"/>
  <c r="F35" i="1"/>
  <c r="O34" i="1"/>
  <c r="K34" i="1" s="1"/>
  <c r="M34" i="1"/>
  <c r="F34" i="1"/>
  <c r="O33" i="1"/>
  <c r="K33" i="1" s="1"/>
  <c r="M33" i="1"/>
  <c r="F33" i="1"/>
  <c r="O32" i="1"/>
  <c r="K32" i="1" s="1"/>
  <c r="M32" i="1"/>
  <c r="F32" i="1"/>
  <c r="O31" i="1"/>
  <c r="K31" i="1" s="1"/>
  <c r="M31" i="1"/>
  <c r="F31" i="1"/>
  <c r="O30" i="1"/>
  <c r="K30" i="1" s="1"/>
  <c r="M30" i="1"/>
  <c r="F30" i="1"/>
  <c r="O29" i="1"/>
  <c r="K29" i="1" s="1"/>
  <c r="M29" i="1"/>
  <c r="F29" i="1"/>
  <c r="O28" i="1"/>
  <c r="K28" i="1" s="1"/>
  <c r="M28" i="1"/>
  <c r="F28" i="1"/>
  <c r="O27" i="1"/>
  <c r="K27" i="1" s="1"/>
  <c r="M27" i="1"/>
  <c r="F27" i="1"/>
  <c r="O26" i="1"/>
  <c r="K26" i="1" s="1"/>
  <c r="M26" i="1"/>
  <c r="F26" i="1"/>
  <c r="O25" i="1"/>
  <c r="K25" i="1" s="1"/>
  <c r="M25" i="1"/>
  <c r="F25" i="1"/>
  <c r="O24" i="1"/>
  <c r="K24" i="1" s="1"/>
  <c r="M24" i="1"/>
  <c r="F24" i="1"/>
  <c r="O23" i="1"/>
  <c r="K23" i="1" s="1"/>
  <c r="M23" i="1"/>
  <c r="F23" i="1"/>
  <c r="O22" i="1"/>
  <c r="K22" i="1" s="1"/>
  <c r="M22" i="1"/>
  <c r="F22" i="1"/>
  <c r="O21" i="1"/>
  <c r="K21" i="1" s="1"/>
  <c r="M21" i="1"/>
  <c r="F21" i="1"/>
  <c r="O20" i="1"/>
  <c r="K20" i="1" s="1"/>
  <c r="M20" i="1"/>
  <c r="F20" i="1"/>
  <c r="O19" i="1"/>
  <c r="K19" i="1" s="1"/>
  <c r="M19" i="1"/>
  <c r="F19" i="1"/>
  <c r="O18" i="1"/>
  <c r="K18" i="1" s="1"/>
  <c r="M18" i="1"/>
  <c r="F18" i="1"/>
  <c r="O17" i="1"/>
  <c r="K17" i="1" s="1"/>
  <c r="M17" i="1"/>
  <c r="F17" i="1"/>
  <c r="O16" i="1"/>
  <c r="K16" i="1" s="1"/>
  <c r="M16" i="1"/>
  <c r="O15" i="1"/>
  <c r="K15" i="1" s="1"/>
  <c r="M15" i="1"/>
  <c r="F16" i="1"/>
  <c r="F15" i="1"/>
  <c r="O14" i="1"/>
  <c r="K14" i="1" s="1"/>
  <c r="M14" i="1"/>
  <c r="O13" i="1"/>
  <c r="K13" i="1" s="1"/>
  <c r="M13" i="1"/>
  <c r="F14" i="1"/>
  <c r="F13" i="1"/>
  <c r="L69" i="1" l="1"/>
  <c r="N69" i="1" s="1"/>
  <c r="L60" i="1"/>
  <c r="N60" i="1" s="1"/>
  <c r="L51" i="1"/>
  <c r="L50" i="1"/>
  <c r="L55" i="1"/>
  <c r="N55" i="1" s="1"/>
  <c r="L64" i="1"/>
  <c r="N64" i="1" s="1"/>
  <c r="L56" i="1"/>
  <c r="N56" i="1" s="1"/>
  <c r="L65" i="1"/>
  <c r="N65" i="1" s="1"/>
  <c r="L52" i="1"/>
  <c r="N52" i="1" s="1"/>
  <c r="L57" i="1"/>
  <c r="N57" i="1" s="1"/>
  <c r="L61" i="1"/>
  <c r="N61" i="1" s="1"/>
  <c r="L66" i="1"/>
  <c r="N66" i="1" s="1"/>
  <c r="L67" i="1"/>
  <c r="N67" i="1" s="1"/>
  <c r="L53" i="1"/>
  <c r="N53" i="1" s="1"/>
  <c r="L68" i="1"/>
  <c r="N68" i="1" s="1"/>
  <c r="L54" i="1"/>
  <c r="N54" i="1" s="1"/>
  <c r="L59" i="1"/>
  <c r="N59" i="1" s="1"/>
  <c r="L63" i="1"/>
  <c r="N63" i="1" s="1"/>
  <c r="N51" i="1"/>
  <c r="N58" i="1"/>
  <c r="N62" i="1"/>
  <c r="N50" i="1"/>
  <c r="O11" i="1" l="1"/>
  <c r="K11" i="1" s="1"/>
  <c r="O12" i="1"/>
  <c r="K12" i="1" s="1"/>
  <c r="M11" i="1"/>
  <c r="M12" i="1"/>
  <c r="I91" i="2" l="1"/>
  <c r="I78" i="2"/>
  <c r="I114" i="2"/>
  <c r="I102" i="2"/>
  <c r="I126" i="2"/>
  <c r="I81" i="2"/>
  <c r="I93" i="2"/>
  <c r="I79" i="2"/>
  <c r="I103" i="2"/>
  <c r="I119" i="2"/>
  <c r="I64" i="2"/>
  <c r="G76" i="3"/>
  <c r="G77" i="3"/>
  <c r="G78" i="3"/>
  <c r="G79" i="3"/>
  <c r="G80" i="3"/>
  <c r="G81" i="3"/>
  <c r="G82" i="3"/>
  <c r="G83" i="3"/>
  <c r="G84" i="3"/>
  <c r="G85" i="3"/>
  <c r="G75" i="3"/>
  <c r="E76" i="3"/>
  <c r="F76" i="3"/>
  <c r="E77" i="3"/>
  <c r="F77" i="3" s="1"/>
  <c r="E78" i="3"/>
  <c r="F78" i="3" s="1"/>
  <c r="E79" i="3"/>
  <c r="F79" i="3"/>
  <c r="E80" i="3"/>
  <c r="F80" i="3"/>
  <c r="E81" i="3"/>
  <c r="F81" i="3"/>
  <c r="E82" i="3"/>
  <c r="F82" i="3" s="1"/>
  <c r="E83" i="3"/>
  <c r="F83" i="3"/>
  <c r="E84" i="3"/>
  <c r="F84" i="3"/>
  <c r="E85" i="3"/>
  <c r="F85" i="3" s="1"/>
  <c r="E75" i="3"/>
  <c r="F75" i="3" s="1"/>
  <c r="E74" i="3"/>
  <c r="F74" i="3" s="1"/>
  <c r="I106" i="2"/>
  <c r="I67" i="2"/>
  <c r="E73" i="3"/>
  <c r="F73" i="3" s="1"/>
  <c r="E72" i="3"/>
  <c r="F72" i="3" s="1"/>
  <c r="I143" i="2"/>
  <c r="E71" i="3"/>
  <c r="F71" i="3" s="1"/>
  <c r="E70" i="3"/>
  <c r="F70" i="3" s="1"/>
  <c r="E69" i="3"/>
  <c r="F69" i="3" s="1"/>
  <c r="E68" i="3"/>
  <c r="F68" i="3" s="1"/>
  <c r="E67" i="3"/>
  <c r="F67" i="3" s="1"/>
  <c r="E66" i="3"/>
  <c r="F66" i="3" s="1"/>
  <c r="E65" i="3"/>
  <c r="F65" i="3" s="1"/>
  <c r="E64" i="3"/>
  <c r="F64" i="3" s="1"/>
  <c r="E63" i="3"/>
  <c r="F63" i="3" s="1"/>
  <c r="E62" i="3"/>
  <c r="F62" i="3" s="1"/>
  <c r="E61" i="3"/>
  <c r="F61" i="3" s="1"/>
  <c r="I127" i="2"/>
  <c r="I104" i="2"/>
  <c r="I109" i="2"/>
  <c r="I77" i="2"/>
  <c r="I146" i="2"/>
  <c r="E60" i="3"/>
  <c r="F60" i="3" s="1"/>
  <c r="E59" i="3"/>
  <c r="F59" i="3" s="1"/>
  <c r="I85" i="2"/>
  <c r="I90" i="2"/>
  <c r="I65" i="2" l="1"/>
  <c r="I66" i="2"/>
  <c r="I68" i="2"/>
  <c r="I69" i="2"/>
  <c r="I70" i="2"/>
  <c r="I71" i="2"/>
  <c r="I73" i="2"/>
  <c r="I74" i="2"/>
  <c r="I75" i="2"/>
  <c r="J25" i="1" s="1"/>
  <c r="L25" i="1" s="1"/>
  <c r="N25" i="1" s="1"/>
  <c r="I76" i="2"/>
  <c r="I80" i="2"/>
  <c r="I82" i="2"/>
  <c r="I83" i="2"/>
  <c r="I84" i="2"/>
  <c r="I86" i="2"/>
  <c r="I87" i="2"/>
  <c r="I88" i="2"/>
  <c r="I92" i="2"/>
  <c r="J30" i="1" s="1"/>
  <c r="L30" i="1" s="1"/>
  <c r="N30" i="1" s="1"/>
  <c r="I94" i="2"/>
  <c r="I95" i="2"/>
  <c r="I96" i="2"/>
  <c r="I97" i="2"/>
  <c r="I98" i="2"/>
  <c r="I99" i="2"/>
  <c r="J40" i="1" s="1"/>
  <c r="L40" i="1" s="1"/>
  <c r="N40" i="1" s="1"/>
  <c r="I100" i="2"/>
  <c r="I101" i="2"/>
  <c r="I105" i="2"/>
  <c r="I107" i="2"/>
  <c r="J22" i="1" s="1"/>
  <c r="L22" i="1" s="1"/>
  <c r="N22" i="1" s="1"/>
  <c r="I108" i="2"/>
  <c r="I110" i="2"/>
  <c r="J34" i="1" s="1"/>
  <c r="L34" i="1" s="1"/>
  <c r="N34" i="1" s="1"/>
  <c r="I111" i="2"/>
  <c r="I112" i="2"/>
  <c r="J39" i="1" s="1"/>
  <c r="L39" i="1" s="1"/>
  <c r="N39" i="1" s="1"/>
  <c r="I113" i="2"/>
  <c r="I115" i="2"/>
  <c r="I116" i="2"/>
  <c r="I117" i="2"/>
  <c r="I118" i="2"/>
  <c r="I120" i="2"/>
  <c r="I121" i="2"/>
  <c r="I122" i="2"/>
  <c r="I123" i="2"/>
  <c r="I124" i="2"/>
  <c r="I125" i="2"/>
  <c r="I128" i="2"/>
  <c r="I129" i="2"/>
  <c r="J27" i="1" s="1"/>
  <c r="L27" i="1" s="1"/>
  <c r="N27" i="1" s="1"/>
  <c r="I130" i="2"/>
  <c r="I131" i="2"/>
  <c r="I132" i="2"/>
  <c r="I133" i="2"/>
  <c r="I134" i="2"/>
  <c r="I135" i="2"/>
  <c r="I136" i="2"/>
  <c r="J31" i="1" s="1"/>
  <c r="L31" i="1" s="1"/>
  <c r="N31" i="1" s="1"/>
  <c r="I137" i="2"/>
  <c r="I138" i="2"/>
  <c r="I140" i="2"/>
  <c r="I141" i="2"/>
  <c r="I142" i="2"/>
  <c r="I144" i="2"/>
  <c r="I145" i="2"/>
  <c r="I147" i="2"/>
  <c r="I148" i="2"/>
  <c r="I149" i="2"/>
  <c r="I63" i="2"/>
  <c r="J45" i="1" l="1"/>
  <c r="L45" i="1" s="1"/>
  <c r="N45" i="1" s="1"/>
  <c r="J41" i="1"/>
  <c r="L41" i="1" s="1"/>
  <c r="N41" i="1" s="1"/>
  <c r="J38" i="1"/>
  <c r="L38" i="1" s="1"/>
  <c r="N38" i="1" s="1"/>
  <c r="J18" i="1"/>
  <c r="L18" i="1" s="1"/>
  <c r="N18" i="1" s="1"/>
  <c r="J36" i="1"/>
  <c r="L36" i="1" s="1"/>
  <c r="N36" i="1" s="1"/>
  <c r="J24" i="1"/>
  <c r="L24" i="1" s="1"/>
  <c r="N24" i="1" s="1"/>
  <c r="J46" i="1"/>
  <c r="L46" i="1" s="1"/>
  <c r="N46" i="1" s="1"/>
  <c r="J48" i="1"/>
  <c r="L48" i="1" s="1"/>
  <c r="N48" i="1" s="1"/>
  <c r="J17" i="1"/>
  <c r="L17" i="1" s="1"/>
  <c r="N17" i="1" s="1"/>
  <c r="J20" i="1"/>
  <c r="L20" i="1" s="1"/>
  <c r="N20" i="1" s="1"/>
  <c r="J37" i="1"/>
  <c r="L37" i="1" s="1"/>
  <c r="N37" i="1" s="1"/>
  <c r="J16" i="1"/>
  <c r="L16" i="1" s="1"/>
  <c r="N16" i="1" s="1"/>
  <c r="J43" i="1"/>
  <c r="L43" i="1" s="1"/>
  <c r="N43" i="1" s="1"/>
  <c r="J14" i="1"/>
  <c r="L14" i="1" s="1"/>
  <c r="N14" i="1" s="1"/>
  <c r="J29" i="1"/>
  <c r="L29" i="1" s="1"/>
  <c r="N29" i="1" s="1"/>
  <c r="J21" i="1"/>
  <c r="L21" i="1" s="1"/>
  <c r="N21" i="1" s="1"/>
  <c r="J44" i="1"/>
  <c r="L44" i="1" s="1"/>
  <c r="N44" i="1" s="1"/>
  <c r="J32" i="1"/>
  <c r="L32" i="1" s="1"/>
  <c r="N32" i="1" s="1"/>
  <c r="J23" i="1"/>
  <c r="L23" i="1" s="1"/>
  <c r="N23" i="1" s="1"/>
  <c r="J15" i="1"/>
  <c r="L15" i="1" s="1"/>
  <c r="N15" i="1" s="1"/>
  <c r="J19" i="1"/>
  <c r="L19" i="1" s="1"/>
  <c r="N19" i="1" s="1"/>
  <c r="J42" i="1"/>
  <c r="L42" i="1" s="1"/>
  <c r="N42" i="1" s="1"/>
  <c r="J13" i="1"/>
  <c r="L13" i="1" s="1"/>
  <c r="N13" i="1" s="1"/>
  <c r="J28" i="1"/>
  <c r="L28" i="1" s="1"/>
  <c r="N28" i="1" s="1"/>
  <c r="J47" i="1"/>
  <c r="L47" i="1" s="1"/>
  <c r="N47" i="1" s="1"/>
  <c r="J33" i="1"/>
  <c r="L33" i="1" s="1"/>
  <c r="N33" i="1" s="1"/>
  <c r="J35" i="1"/>
  <c r="L35" i="1" s="1"/>
  <c r="N35" i="1" s="1"/>
  <c r="J26" i="1"/>
  <c r="L26" i="1" s="1"/>
  <c r="N26" i="1" s="1"/>
  <c r="J49" i="1"/>
  <c r="L49" i="1" s="1"/>
  <c r="N49" i="1" s="1"/>
  <c r="J12" i="1"/>
  <c r="J11" i="1"/>
  <c r="F11" i="1"/>
  <c r="F12" i="1"/>
  <c r="F25" i="3" l="1"/>
  <c r="F56" i="3"/>
  <c r="E3" i="3"/>
  <c r="F3" i="3" s="1"/>
  <c r="E4" i="3"/>
  <c r="F4" i="3" s="1"/>
  <c r="E5" i="3"/>
  <c r="F5" i="3" s="1"/>
  <c r="E6" i="3"/>
  <c r="F6" i="3" s="1"/>
  <c r="E7" i="3"/>
  <c r="F7" i="3" s="1"/>
  <c r="E8" i="3"/>
  <c r="F8" i="3" s="1"/>
  <c r="E9" i="3"/>
  <c r="F9" i="3" s="1"/>
  <c r="E10" i="3"/>
  <c r="F10" i="3" s="1"/>
  <c r="E11" i="3"/>
  <c r="F11" i="3" s="1"/>
  <c r="E12" i="3"/>
  <c r="F12" i="3" s="1"/>
  <c r="E13" i="3"/>
  <c r="F13" i="3" s="1"/>
  <c r="E14" i="3"/>
  <c r="F14" i="3" s="1"/>
  <c r="E15" i="3"/>
  <c r="F15" i="3" s="1"/>
  <c r="E16" i="3"/>
  <c r="F16" i="3" s="1"/>
  <c r="E17" i="3"/>
  <c r="F17" i="3" s="1"/>
  <c r="E18" i="3"/>
  <c r="F18" i="3" s="1"/>
  <c r="E19" i="3"/>
  <c r="F19" i="3" s="1"/>
  <c r="E20" i="3"/>
  <c r="F20" i="3" s="1"/>
  <c r="E21" i="3"/>
  <c r="F21" i="3" s="1"/>
  <c r="E22" i="3"/>
  <c r="F22" i="3" s="1"/>
  <c r="E23" i="3"/>
  <c r="F23" i="3" s="1"/>
  <c r="E24" i="3"/>
  <c r="F24" i="3" s="1"/>
  <c r="E25" i="3"/>
  <c r="E26" i="3"/>
  <c r="F26" i="3" s="1"/>
  <c r="E27" i="3"/>
  <c r="F27" i="3" s="1"/>
  <c r="E28" i="3"/>
  <c r="F28" i="3" s="1"/>
  <c r="E29" i="3"/>
  <c r="F29" i="3" s="1"/>
  <c r="E30" i="3"/>
  <c r="F30" i="3" s="1"/>
  <c r="E31" i="3"/>
  <c r="F31" i="3" s="1"/>
  <c r="E32" i="3"/>
  <c r="F32" i="3" s="1"/>
  <c r="E33" i="3"/>
  <c r="F33" i="3" s="1"/>
  <c r="E34" i="3"/>
  <c r="F34" i="3" s="1"/>
  <c r="E35" i="3"/>
  <c r="F35" i="3" s="1"/>
  <c r="E36" i="3"/>
  <c r="F36" i="3" s="1"/>
  <c r="E37" i="3"/>
  <c r="F37" i="3" s="1"/>
  <c r="E38" i="3"/>
  <c r="F38" i="3" s="1"/>
  <c r="E39" i="3"/>
  <c r="F39" i="3" s="1"/>
  <c r="E40" i="3"/>
  <c r="F40" i="3" s="1"/>
  <c r="E41" i="3"/>
  <c r="F41" i="3" s="1"/>
  <c r="E42" i="3"/>
  <c r="F42" i="3" s="1"/>
  <c r="E43" i="3"/>
  <c r="F43" i="3" s="1"/>
  <c r="E44" i="3"/>
  <c r="F44" i="3" s="1"/>
  <c r="E45" i="3"/>
  <c r="F45" i="3" s="1"/>
  <c r="E46" i="3"/>
  <c r="F46" i="3" s="1"/>
  <c r="E47" i="3"/>
  <c r="F47" i="3" s="1"/>
  <c r="E48" i="3"/>
  <c r="F48" i="3" s="1"/>
  <c r="E49" i="3"/>
  <c r="F49" i="3" s="1"/>
  <c r="E50" i="3"/>
  <c r="F50" i="3" s="1"/>
  <c r="E51" i="3"/>
  <c r="F51" i="3" s="1"/>
  <c r="E52" i="3"/>
  <c r="F52" i="3" s="1"/>
  <c r="E53" i="3"/>
  <c r="F53" i="3" s="1"/>
  <c r="E54" i="3"/>
  <c r="F54" i="3" s="1"/>
  <c r="E55" i="3"/>
  <c r="F55" i="3" s="1"/>
  <c r="E56" i="3"/>
  <c r="E57" i="3"/>
  <c r="F57" i="3" s="1"/>
  <c r="E58" i="3"/>
  <c r="F58" i="3" s="1"/>
  <c r="E2" i="3"/>
  <c r="F2" i="3" s="1"/>
  <c r="I37" i="2" l="1"/>
  <c r="F7" i="1" l="1"/>
  <c r="E7" i="1"/>
  <c r="D7" i="1"/>
  <c r="C7" i="1"/>
  <c r="B7" i="1"/>
  <c r="F4" i="1"/>
  <c r="E4" i="1"/>
  <c r="D4" i="1"/>
  <c r="C4" i="1"/>
  <c r="B4" i="1"/>
  <c r="L11" i="1"/>
  <c r="N11" i="1" s="1"/>
  <c r="L12" i="1"/>
  <c r="N12" i="1" s="1"/>
  <c r="G53" i="2"/>
  <c r="G4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roman</author>
  </authors>
  <commentList>
    <comment ref="F64" authorId="0" shapeId="0" xr:uid="{458B9BCA-B8E6-4975-A790-E6C277295290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skontrolovať registráciu</t>
        </r>
      </text>
    </comment>
    <comment ref="F78" authorId="0" shapeId="0" xr:uid="{F528CFD4-5344-48C9-94BC-696D119939F1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skontrolovať registráciu</t>
        </r>
      </text>
    </comment>
    <comment ref="F79" authorId="0" shapeId="0" xr:uid="{99CB6D0E-479A-420D-A822-E2980EB8DC0B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skontrolovať registráciu</t>
        </r>
      </text>
    </comment>
    <comment ref="F81" authorId="0" shapeId="0" xr:uid="{2EE8076B-91CF-4C36-A4DB-7BEF32AC97AC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skontrolovať registráciu</t>
        </r>
      </text>
    </comment>
    <comment ref="F91" authorId="0" shapeId="0" xr:uid="{BC55D333-6A4F-4623-B8D8-DEA816271782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skontrolovať registráciu</t>
        </r>
      </text>
    </comment>
    <comment ref="F93" authorId="0" shapeId="0" xr:uid="{65A76170-C279-4E32-AC7C-A358A747FB7D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skontrolovať registráciu</t>
        </r>
      </text>
    </comment>
    <comment ref="F96" authorId="0" shapeId="0" xr:uid="{A057BA84-020E-4D42-9237-9F41027F3BE3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skontrolovať registráciu</t>
        </r>
      </text>
    </comment>
    <comment ref="F102" authorId="0" shapeId="0" xr:uid="{5EF4419B-6E4B-4821-9F39-DBBE0CF38011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skontrolovať registráciu</t>
        </r>
      </text>
    </comment>
    <comment ref="F103" authorId="0" shapeId="0" xr:uid="{C2DBEA56-4E94-4E98-9542-BBCAE8A00F60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skontrolovať registráciu</t>
        </r>
      </text>
    </comment>
    <comment ref="E106" authorId="0" shapeId="0" xr:uid="{5EEE3292-EFC5-4E17-98DA-A338C14A4B3F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pridané k 2026-03-31</t>
        </r>
      </text>
    </comment>
    <comment ref="F114" authorId="0" shapeId="0" xr:uid="{8FA9996D-25BD-4240-B80B-68C03D990431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skontrolovať registráciu</t>
        </r>
      </text>
    </comment>
    <comment ref="F119" authorId="0" shapeId="0" xr:uid="{FD0A94EC-18B0-4AAA-B53B-346BBF0516F3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skontrolovať registráciu</t>
        </r>
      </text>
    </comment>
    <comment ref="F126" authorId="0" shapeId="0" xr:uid="{26170ADD-DF2A-4BDD-89F0-22C496BF03A5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skontrolovať registráciu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roman</author>
  </authors>
  <commentList>
    <comment ref="C35" authorId="0" shapeId="0" xr:uid="{4EACD48B-8311-409A-936D-B0CD26AA8CAC}">
      <text>
        <r>
          <rPr>
            <b/>
            <sz val="9"/>
            <color indexed="81"/>
            <rFont val="Segoe UI"/>
            <charset val="1"/>
          </rPr>
          <t>roman:</t>
        </r>
        <r>
          <rPr>
            <sz val="9"/>
            <color indexed="81"/>
            <rFont val="Segoe UI"/>
            <charset val="1"/>
          </rPr>
          <t xml:space="preserve">
oprava mena 5.6.2026</t>
        </r>
      </text>
    </comment>
  </commentList>
</comments>
</file>

<file path=xl/sharedStrings.xml><?xml version="1.0" encoding="utf-8"?>
<sst xmlns="http://schemas.openxmlformats.org/spreadsheetml/2006/main" count="896" uniqueCount="312">
  <si>
    <t>Aktivita</t>
  </si>
  <si>
    <t>Dátum</t>
  </si>
  <si>
    <t>Meno Priezvisko</t>
  </si>
  <si>
    <t>Hráči</t>
  </si>
  <si>
    <t>Peter Amzler</t>
  </si>
  <si>
    <t>Typ</t>
  </si>
  <si>
    <t>Bodové ohodnotenie</t>
  </si>
  <si>
    <t>Turnaje</t>
  </si>
  <si>
    <t>Účasť</t>
  </si>
  <si>
    <t xml:space="preserve">umiestnenie </t>
  </si>
  <si>
    <t>1. miesto</t>
  </si>
  <si>
    <t>2. miesto</t>
  </si>
  <si>
    <t>3. miesto</t>
  </si>
  <si>
    <t>Podporné aktivity a školenia</t>
  </si>
  <si>
    <t>ESF</t>
  </si>
  <si>
    <t>Regio</t>
  </si>
  <si>
    <t>Slovenské Juniorské turnaje</t>
  </si>
  <si>
    <t>Slovenské turnaje kat. A</t>
  </si>
  <si>
    <t>Slovenské turnaje kat. B</t>
  </si>
  <si>
    <t xml:space="preserve">Regionálne sústredenia </t>
  </si>
  <si>
    <t xml:space="preserve">Školenia trénerov </t>
  </si>
  <si>
    <t>Školenia rozhodcov</t>
  </si>
  <si>
    <t>Typ_T</t>
  </si>
  <si>
    <t>Table4</t>
  </si>
  <si>
    <t>Body Účasť</t>
  </si>
  <si>
    <t>ucast</t>
  </si>
  <si>
    <t>Umiestnenie</t>
  </si>
  <si>
    <t>počet hráčov v skupine</t>
  </si>
  <si>
    <t>Body za Umiestnenie</t>
  </si>
  <si>
    <t>Body spolu</t>
  </si>
  <si>
    <t>U</t>
  </si>
  <si>
    <t>4. - 8. miesto</t>
  </si>
  <si>
    <t>Turnaj</t>
  </si>
  <si>
    <t>TOP 10</t>
  </si>
  <si>
    <t>Veronika Hrušecká</t>
  </si>
  <si>
    <t>Niki van Knippenbergh</t>
  </si>
  <si>
    <t>Tara van Knippenbergh</t>
  </si>
  <si>
    <t>Viliam Vaňo</t>
  </si>
  <si>
    <t>Klára Staviarska</t>
  </si>
  <si>
    <t>Dorotka Erentová</t>
  </si>
  <si>
    <t>Yelysey Udodov</t>
  </si>
  <si>
    <t>Sústredenia usporadúvané SSQA</t>
  </si>
  <si>
    <t>Sum of Body spolu</t>
  </si>
  <si>
    <t>Michaela Černoková</t>
  </si>
  <si>
    <t>Lucia Húsková</t>
  </si>
  <si>
    <t>hraci</t>
  </si>
  <si>
    <t>Meno</t>
  </si>
  <si>
    <t>Poznámka</t>
  </si>
  <si>
    <t>Celkový súčet</t>
  </si>
  <si>
    <t>Soňa Pravdová</t>
  </si>
  <si>
    <t>Dávid Gerard</t>
  </si>
  <si>
    <t>Michal Wittinger</t>
  </si>
  <si>
    <t>Dominik Hrušecký</t>
  </si>
  <si>
    <t>Radka Mužíková</t>
  </si>
  <si>
    <t>Nela Kottferová</t>
  </si>
  <si>
    <t>Sára Kottferová</t>
  </si>
  <si>
    <t>Sebastián Vaňo</t>
  </si>
  <si>
    <t>Linda Slagter</t>
  </si>
  <si>
    <t>Sebastián Jelínek</t>
  </si>
  <si>
    <t>Lucia Pavlíková</t>
  </si>
  <si>
    <t>Oliver Kapko</t>
  </si>
  <si>
    <t>Tamara Fabiánová</t>
  </si>
  <si>
    <t>Lívia Janíková</t>
  </si>
  <si>
    <t>Martin Fecák</t>
  </si>
  <si>
    <t>Timothy Münnich</t>
  </si>
  <si>
    <t>Daniel Janík</t>
  </si>
  <si>
    <t>Martin Zápotocký</t>
  </si>
  <si>
    <t>Adam Dubecký</t>
  </si>
  <si>
    <t>Ondrej Chmel</t>
  </si>
  <si>
    <t>Stella Farenzenová</t>
  </si>
  <si>
    <t>Lilien Borisová</t>
  </si>
  <si>
    <t>Kristína Trutzová</t>
  </si>
  <si>
    <t>Sandra Farkašová</t>
  </si>
  <si>
    <t>Dáška Ivaničová</t>
  </si>
  <si>
    <t>Sofia Pacho</t>
  </si>
  <si>
    <t>Hana Horová</t>
  </si>
  <si>
    <t>Katarína Katonáková</t>
  </si>
  <si>
    <t>Viktória Sasková</t>
  </si>
  <si>
    <t>Dušan Záhradníček</t>
  </si>
  <si>
    <t>Viktória Svobodová</t>
  </si>
  <si>
    <t>Matej Simon</t>
  </si>
  <si>
    <t>Dárius Vanický</t>
  </si>
  <si>
    <t>Michal Dragošek</t>
  </si>
  <si>
    <t>Jakub Matuška</t>
  </si>
  <si>
    <t>Michal Matuška</t>
  </si>
  <si>
    <t>Označenia riadkov</t>
  </si>
  <si>
    <t>Počet z Turnaj</t>
  </si>
  <si>
    <t>Klub</t>
  </si>
  <si>
    <t>Tréner</t>
  </si>
  <si>
    <t>POHODA Trnava</t>
  </si>
  <si>
    <t>Varga, Patrik</t>
  </si>
  <si>
    <t>IMET SK BA</t>
  </si>
  <si>
    <t>Tóth, Tomáš</t>
  </si>
  <si>
    <t>BALDI KE</t>
  </si>
  <si>
    <t>Fecák, Tomáš</t>
  </si>
  <si>
    <t>Koctur, Tomáš</t>
  </si>
  <si>
    <t>ŠK Pionierska</t>
  </si>
  <si>
    <t>Lorinčík, Dušan</t>
  </si>
  <si>
    <t>Kohlerová, Klára</t>
  </si>
  <si>
    <t>Rakety.sk Hlohovec</t>
  </si>
  <si>
    <t>Tužinčin, Lukáš</t>
  </si>
  <si>
    <t>CZ</t>
  </si>
  <si>
    <t>Kuchárik, Tomáš</t>
  </si>
  <si>
    <t>Hrúziková, Linda</t>
  </si>
  <si>
    <t>bez trénera</t>
  </si>
  <si>
    <t>Alan Gežík</t>
  </si>
  <si>
    <t>Lukáš Holler</t>
  </si>
  <si>
    <t>Olívia Lihanová</t>
  </si>
  <si>
    <t>Peter Gežík</t>
  </si>
  <si>
    <t>Stela Tiňová</t>
  </si>
  <si>
    <t>Timotej Dzurenda</t>
  </si>
  <si>
    <t>PB=PHVK - U</t>
  </si>
  <si>
    <t>Sústredenie</t>
  </si>
  <si>
    <t>Koef</t>
  </si>
  <si>
    <t>Počet sezón</t>
  </si>
  <si>
    <t>Koeficient</t>
  </si>
  <si>
    <t>koef. Trénera</t>
  </si>
  <si>
    <t>koef. hráča</t>
  </si>
  <si>
    <t>Hodnotenie Trénera</t>
  </si>
  <si>
    <t>Lilien</t>
  </si>
  <si>
    <t>Borisová</t>
  </si>
  <si>
    <t>Jonas</t>
  </si>
  <si>
    <t>Cvach</t>
  </si>
  <si>
    <t>Adam</t>
  </si>
  <si>
    <t>Stella</t>
  </si>
  <si>
    <t>Martin</t>
  </si>
  <si>
    <t>Fecák</t>
  </si>
  <si>
    <t>Veronika</t>
  </si>
  <si>
    <t>Hrušecká</t>
  </si>
  <si>
    <t>Daniel</t>
  </si>
  <si>
    <t>Janík</t>
  </si>
  <si>
    <t>Lívia</t>
  </si>
  <si>
    <t>Janíková</t>
  </si>
  <si>
    <t>Michal</t>
  </si>
  <si>
    <t>Jankovič</t>
  </si>
  <si>
    <t>Jelínek</t>
  </si>
  <si>
    <t>Kapustová</t>
  </si>
  <si>
    <t>Jakub</t>
  </si>
  <si>
    <t>Matuška</t>
  </si>
  <si>
    <t>Matej</t>
  </si>
  <si>
    <t>Simon</t>
  </si>
  <si>
    <t>Sandra</t>
  </si>
  <si>
    <t>Slagter</t>
  </si>
  <si>
    <t>Slávik</t>
  </si>
  <si>
    <t>Klára</t>
  </si>
  <si>
    <t>Staviarska</t>
  </si>
  <si>
    <t>Lukáš</t>
  </si>
  <si>
    <t>Staviarsky</t>
  </si>
  <si>
    <t>David</t>
  </si>
  <si>
    <t>Varga</t>
  </si>
  <si>
    <t>Filip</t>
  </si>
  <si>
    <t>Viktória</t>
  </si>
  <si>
    <t>Vaydová</t>
  </si>
  <si>
    <t>Wittinger</t>
  </si>
  <si>
    <t>Jonas Cvach</t>
  </si>
  <si>
    <t>Michal Jankovič</t>
  </si>
  <si>
    <t>Sandra Slagter</t>
  </si>
  <si>
    <t>Michal Slávik</t>
  </si>
  <si>
    <t>Lukáš Staviarsky</t>
  </si>
  <si>
    <t>Viktória Vaydová</t>
  </si>
  <si>
    <t>Nathaniel Jelínek</t>
  </si>
  <si>
    <t>Peter</t>
  </si>
  <si>
    <t>Amzler</t>
  </si>
  <si>
    <t>Yelysey</t>
  </si>
  <si>
    <t>Udodov</t>
  </si>
  <si>
    <t>Dominik</t>
  </si>
  <si>
    <t>Hrušecký</t>
  </si>
  <si>
    <t>Niki</t>
  </si>
  <si>
    <t>Tara</t>
  </si>
  <si>
    <t>Lucia</t>
  </si>
  <si>
    <t>Pavlíková</t>
  </si>
  <si>
    <t>Viliam</t>
  </si>
  <si>
    <t>Vaňo</t>
  </si>
  <si>
    <t>Radka</t>
  </si>
  <si>
    <t>Mužíková</t>
  </si>
  <si>
    <t>Sára</t>
  </si>
  <si>
    <t>Kottferová</t>
  </si>
  <si>
    <t>Nela</t>
  </si>
  <si>
    <t>Michaela</t>
  </si>
  <si>
    <t>Černoková</t>
  </si>
  <si>
    <t>Paula</t>
  </si>
  <si>
    <t>Dorotka</t>
  </si>
  <si>
    <t>Erentová</t>
  </si>
  <si>
    <t>Sebastián</t>
  </si>
  <si>
    <t>Linda</t>
  </si>
  <si>
    <t>Húsková</t>
  </si>
  <si>
    <t>Soňa</t>
  </si>
  <si>
    <t>Pravdová</t>
  </si>
  <si>
    <t>Dávid</t>
  </si>
  <si>
    <t>Gerard</t>
  </si>
  <si>
    <t>Oliver</t>
  </si>
  <si>
    <t>Kapko</t>
  </si>
  <si>
    <t>Tamara</t>
  </si>
  <si>
    <t>Fabiánová</t>
  </si>
  <si>
    <t>Timothy</t>
  </si>
  <si>
    <t>Münnich</t>
  </si>
  <si>
    <t>Zápotocký</t>
  </si>
  <si>
    <t>Dubecký</t>
  </si>
  <si>
    <t>Ondrej</t>
  </si>
  <si>
    <t>Chmel</t>
  </si>
  <si>
    <t>Farenzenová</t>
  </si>
  <si>
    <t>Kristína</t>
  </si>
  <si>
    <t>Trutzová</t>
  </si>
  <si>
    <t>Farkašová</t>
  </si>
  <si>
    <t>Dáška</t>
  </si>
  <si>
    <t>Ivaničová</t>
  </si>
  <si>
    <t>Sofia</t>
  </si>
  <si>
    <t>Pacho</t>
  </si>
  <si>
    <t>Hana</t>
  </si>
  <si>
    <t>Horová</t>
  </si>
  <si>
    <t>Katarína</t>
  </si>
  <si>
    <t>Katonáková</t>
  </si>
  <si>
    <t>Sasková</t>
  </si>
  <si>
    <t>Dušan</t>
  </si>
  <si>
    <t>Záhradníček</t>
  </si>
  <si>
    <t>Svobodová</t>
  </si>
  <si>
    <t>Dárius</t>
  </si>
  <si>
    <t>Vanický</t>
  </si>
  <si>
    <t>Dragošek</t>
  </si>
  <si>
    <t>van Knippenbergh</t>
  </si>
  <si>
    <t>Priezvisko</t>
  </si>
  <si>
    <t>PRIEZVISKO</t>
  </si>
  <si>
    <t>SPOLU</t>
  </si>
  <si>
    <t>David Varga</t>
  </si>
  <si>
    <t>Paula Slagter</t>
  </si>
  <si>
    <t>Filip Varga</t>
  </si>
  <si>
    <t>Školenia trénerov</t>
  </si>
  <si>
    <t>Regionálne sústredenia</t>
  </si>
  <si>
    <t>CHÝBA</t>
  </si>
  <si>
    <t>Leo Olejár</t>
  </si>
  <si>
    <t>Karolína Fabiánová</t>
  </si>
  <si>
    <t>Ontong, Daniel</t>
  </si>
  <si>
    <t>Leo</t>
  </si>
  <si>
    <t>Olejár</t>
  </si>
  <si>
    <t>Karolína</t>
  </si>
  <si>
    <t>Viktória Trutzová</t>
  </si>
  <si>
    <t>Ema Miznerová</t>
  </si>
  <si>
    <t>Michal Gáťa</t>
  </si>
  <si>
    <t>Matej Gáťa</t>
  </si>
  <si>
    <t>Richard Šoltýs</t>
  </si>
  <si>
    <t>Ema</t>
  </si>
  <si>
    <t>Miznerová</t>
  </si>
  <si>
    <t>Gáťa</t>
  </si>
  <si>
    <t>Timotej</t>
  </si>
  <si>
    <t>Dzurenda</t>
  </si>
  <si>
    <t>Richard</t>
  </si>
  <si>
    <t>Šoltýs</t>
  </si>
  <si>
    <t>Alan</t>
  </si>
  <si>
    <t>Gežík</t>
  </si>
  <si>
    <t>Holler</t>
  </si>
  <si>
    <t>Olívia</t>
  </si>
  <si>
    <t>Lihanová</t>
  </si>
  <si>
    <t>Stela</t>
  </si>
  <si>
    <t>Tiňová</t>
  </si>
  <si>
    <t>Victoria Hrádek</t>
  </si>
  <si>
    <t>Victoria</t>
  </si>
  <si>
    <t>Hrádek</t>
  </si>
  <si>
    <t>Adela Kapustová</t>
  </si>
  <si>
    <t>Alice Heroková</t>
  </si>
  <si>
    <t>Heroková</t>
  </si>
  <si>
    <t>Alice</t>
  </si>
  <si>
    <t>Adela</t>
  </si>
  <si>
    <t>Maxim Šoltis</t>
  </si>
  <si>
    <t>Maxim</t>
  </si>
  <si>
    <t>Šoltis</t>
  </si>
  <si>
    <t>LEN SK-juniorské</t>
  </si>
  <si>
    <t>Označenia stĺpcov</t>
  </si>
  <si>
    <t>Marke</t>
  </si>
  <si>
    <t>Oliver Krivda</t>
  </si>
  <si>
    <t>Krivda</t>
  </si>
  <si>
    <t>Martina Vnenčáková</t>
  </si>
  <si>
    <t>Ester Poradová</t>
  </si>
  <si>
    <t>Lilien Milošovič</t>
  </si>
  <si>
    <t>Grétka Šeredová</t>
  </si>
  <si>
    <t>Rayna Ontong</t>
  </si>
  <si>
    <t>Martina Húsková</t>
  </si>
  <si>
    <t>Miriam Jankovičová</t>
  </si>
  <si>
    <t>Emma Vnenčáková</t>
  </si>
  <si>
    <t>Leoni Hozlárová</t>
  </si>
  <si>
    <t>Martina</t>
  </si>
  <si>
    <t>Vnenčáková</t>
  </si>
  <si>
    <t>Ester</t>
  </si>
  <si>
    <t>Poradová</t>
  </si>
  <si>
    <t>Milošovič</t>
  </si>
  <si>
    <t>Grétka</t>
  </si>
  <si>
    <t>Šeredová</t>
  </si>
  <si>
    <t>Rayna</t>
  </si>
  <si>
    <t>Ontong</t>
  </si>
  <si>
    <t>Miriam</t>
  </si>
  <si>
    <t>Jankovičová</t>
  </si>
  <si>
    <t>Emma</t>
  </si>
  <si>
    <t>Leoni</t>
  </si>
  <si>
    <t>Hozlárová</t>
  </si>
  <si>
    <t>Adam Marke</t>
  </si>
  <si>
    <t>pridané 5.6.2026</t>
  </si>
  <si>
    <t>Amzler, Peter</t>
  </si>
  <si>
    <t>Trutz, Tomáš</t>
  </si>
  <si>
    <t>Nathaniel</t>
  </si>
  <si>
    <t>Aktivity Juniorov 2026 / 27</t>
  </si>
  <si>
    <t>JT</t>
  </si>
  <si>
    <t>T_B</t>
  </si>
  <si>
    <t>T_A</t>
  </si>
  <si>
    <t>pridané 15.10.2026</t>
  </si>
  <si>
    <t>Lenka</t>
  </si>
  <si>
    <t>Hoghová</t>
  </si>
  <si>
    <t>Lenka Hoghová</t>
  </si>
  <si>
    <t>Pistrák</t>
  </si>
  <si>
    <t>Thomas</t>
  </si>
  <si>
    <t>Šulík</t>
  </si>
  <si>
    <t>Dávid Pistrák</t>
  </si>
  <si>
    <t>Thomas Šulík</t>
  </si>
  <si>
    <t>Školenie rozhodcov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</si>
</sst>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-* #,##0_-;\-* #,##0_-;_-* &quot;-&quot;??_-;_-@_-"/>
    <numFmt numFmtId="165" formatCode="[$-41B]d\.\ mmmm\ yyyy;@"/>
    <numFmt numFmtId="166" formatCode="#,##0.0"/>
  </numFmts>
  <fonts count="35" x14ac:knownFonts="1">
    <font>
      <sz val="11"/>
      <color theme="1" tint="0.14990691854609822"/>
      <name val="Arial"/>
      <family val="2"/>
      <scheme val="minor"/>
    </font>
    <font>
      <sz val="9"/>
      <color theme="1" tint="0.14996795556505021"/>
      <name val="Arial"/>
      <family val="2"/>
      <scheme val="minor"/>
    </font>
    <font>
      <sz val="24"/>
      <color theme="0"/>
      <name val="Arial"/>
      <family val="2"/>
      <scheme val="major"/>
    </font>
    <font>
      <sz val="18"/>
      <color theme="4"/>
      <name val="Arial"/>
      <family val="2"/>
      <scheme val="major"/>
    </font>
    <font>
      <sz val="16"/>
      <color theme="3"/>
      <name val="Arial"/>
      <family val="2"/>
      <scheme val="major"/>
    </font>
    <font>
      <sz val="11"/>
      <color theme="1" tint="0.34998626667073579"/>
      <name val="Arial"/>
      <family val="2"/>
      <scheme val="major"/>
    </font>
    <font>
      <sz val="18"/>
      <color theme="4" tint="-0.24994659260841701"/>
      <name val="Arial"/>
      <family val="2"/>
      <scheme val="major"/>
    </font>
    <font>
      <sz val="11"/>
      <color theme="1" tint="0.14990691854609822"/>
      <name val="Arial"/>
      <family val="2"/>
      <scheme val="minor"/>
    </font>
    <font>
      <b/>
      <sz val="10"/>
      <color theme="0"/>
      <name val="Arial"/>
      <family val="1"/>
      <scheme val="minor"/>
    </font>
    <font>
      <sz val="10"/>
      <color theme="0"/>
      <name val="Arial"/>
      <family val="2"/>
      <scheme val="minor"/>
    </font>
    <font>
      <b/>
      <sz val="10"/>
      <color theme="3" tint="0.24994659260841701"/>
      <name val="Arial"/>
      <family val="1"/>
      <scheme val="minor"/>
    </font>
    <font>
      <sz val="8"/>
      <name val="Arial"/>
      <family val="2"/>
      <scheme val="minor"/>
    </font>
    <font>
      <b/>
      <sz val="14"/>
      <color theme="1" tint="0.14990691854609822"/>
      <name val="Arial"/>
      <family val="2"/>
      <scheme val="minor"/>
    </font>
    <font>
      <b/>
      <sz val="16"/>
      <color theme="1" tint="0.34998626667073579"/>
      <name val="Calibri"/>
      <family val="2"/>
    </font>
    <font>
      <b/>
      <sz val="14"/>
      <color theme="4" tint="0.79998168889431442"/>
      <name val="Arial"/>
      <family val="2"/>
      <scheme val="minor"/>
    </font>
    <font>
      <b/>
      <sz val="18"/>
      <color theme="4"/>
      <name val="Arial"/>
      <family val="2"/>
      <scheme val="major"/>
    </font>
    <font>
      <sz val="18"/>
      <color theme="3"/>
      <name val="Franklin Gothic Medium"/>
      <family val="2"/>
    </font>
    <font>
      <sz val="18"/>
      <color theme="1" tint="0.14990691854609822"/>
      <name val="Franklin Gothic Medium"/>
      <family val="2"/>
    </font>
    <font>
      <sz val="14"/>
      <color theme="1" tint="0.14990691854609822"/>
      <name val="Arial"/>
      <family val="2"/>
      <scheme val="minor"/>
    </font>
    <font>
      <b/>
      <sz val="10"/>
      <color theme="4" tint="-0.499984740745262"/>
      <name val="Arial"/>
      <family val="1"/>
      <scheme val="minor"/>
    </font>
    <font>
      <sz val="11"/>
      <color rgb="FF00B0F0"/>
      <name val="Arial"/>
      <family val="2"/>
      <scheme val="minor"/>
    </font>
    <font>
      <b/>
      <i/>
      <sz val="10"/>
      <color theme="0"/>
      <name val="Arial"/>
      <family val="2"/>
      <scheme val="minor"/>
    </font>
    <font>
      <b/>
      <sz val="11"/>
      <color theme="0"/>
      <name val="Arial"/>
      <family val="1"/>
      <scheme val="minor"/>
    </font>
    <font>
      <b/>
      <i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1" tint="0.14990691854609822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sz val="11"/>
      <color rgb="FF00B0F0"/>
      <name val="Arial"/>
      <family val="2"/>
      <scheme val="minor"/>
    </font>
    <font>
      <b/>
      <sz val="10"/>
      <color theme="4" tint="-0.499984740745262"/>
      <name val="Arial"/>
      <family val="2"/>
      <scheme val="minor"/>
    </font>
    <font>
      <b/>
      <sz val="11"/>
      <color theme="0"/>
      <name val="Arial"/>
      <family val="2"/>
      <scheme val="minor"/>
    </font>
    <font>
      <sz val="12"/>
      <color theme="1" tint="0.14990691854609822"/>
      <name val="Calibr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1"/>
      <name val="Arial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theme="4" tint="-0.24994659260841701"/>
      </left>
      <right/>
      <top style="double">
        <color theme="4" tint="-0.24994659260841701"/>
      </top>
      <bottom/>
      <diagonal/>
    </border>
    <border>
      <left/>
      <right/>
      <top style="double">
        <color theme="4" tint="-0.24994659260841701"/>
      </top>
      <bottom/>
      <diagonal/>
    </border>
    <border>
      <left/>
      <right style="double">
        <color theme="4" tint="-0.24994659260841701"/>
      </right>
      <top style="double">
        <color theme="4" tint="-0.24994659260841701"/>
      </top>
      <bottom/>
      <diagonal/>
    </border>
    <border>
      <left style="double">
        <color theme="4" tint="-0.24994659260841701"/>
      </left>
      <right/>
      <top/>
      <bottom/>
      <diagonal/>
    </border>
    <border>
      <left/>
      <right style="double">
        <color theme="4" tint="-0.24994659260841701"/>
      </right>
      <top/>
      <bottom/>
      <diagonal/>
    </border>
    <border>
      <left style="thin">
        <color indexed="64"/>
      </left>
      <right style="double">
        <color theme="4" tint="-0.24994659260841701"/>
      </right>
      <top style="thin">
        <color indexed="64"/>
      </top>
      <bottom style="thin">
        <color indexed="64"/>
      </bottom>
      <diagonal/>
    </border>
    <border>
      <left style="double">
        <color theme="4" tint="-0.24994659260841701"/>
      </left>
      <right/>
      <top/>
      <bottom style="double">
        <color theme="4" tint="-0.24994659260841701"/>
      </bottom>
      <diagonal/>
    </border>
    <border>
      <left/>
      <right/>
      <top/>
      <bottom style="double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theme="4" tint="-0.24994659260841701"/>
      </bottom>
      <diagonal/>
    </border>
    <border>
      <left/>
      <right style="double">
        <color theme="4" tint="-0.24994659260841701"/>
      </right>
      <top/>
      <bottom style="double">
        <color theme="4" tint="-0.24994659260841701"/>
      </bottom>
      <diagonal/>
    </border>
  </borders>
  <cellStyleXfs count="12">
    <xf numFmtId="0" fontId="0" fillId="0" borderId="0"/>
    <xf numFmtId="0" fontId="2" fillId="2" borderId="1" applyNumberFormat="0" applyAlignment="0" applyProtection="0"/>
    <xf numFmtId="0" fontId="3" fillId="0" borderId="0" applyNumberFormat="0" applyFill="0" applyBorder="0" applyProtection="0">
      <alignment horizontal="left"/>
    </xf>
    <xf numFmtId="0" fontId="4" fillId="0" borderId="0" applyNumberFormat="0" applyFill="0" applyBorder="0" applyProtection="0">
      <alignment horizontal="left" vertical="top"/>
    </xf>
    <xf numFmtId="0" fontId="5" fillId="0" borderId="0" applyNumberFormat="0" applyFill="0" applyBorder="0" applyProtection="0">
      <alignment horizontal="left" vertical="top" wrapText="1"/>
    </xf>
    <xf numFmtId="0" fontId="6" fillId="0" borderId="0" applyNumberFormat="0" applyFill="0" applyBorder="0" applyAlignment="0" applyProtection="0"/>
    <xf numFmtId="0" fontId="7" fillId="3" borderId="0" applyFill="0" applyBorder="0">
      <alignment horizontal="center" vertical="center" wrapText="1"/>
    </xf>
    <xf numFmtId="14" fontId="7" fillId="3" borderId="0" applyFill="0" applyBorder="0">
      <alignment horizontal="center"/>
    </xf>
    <xf numFmtId="4" fontId="7" fillId="3" borderId="0" applyFill="0" applyBorder="0">
      <alignment horizontal="center"/>
    </xf>
    <xf numFmtId="3" fontId="7" fillId="3" borderId="0" applyFill="0" applyBorder="0">
      <alignment horizontal="center"/>
    </xf>
    <xf numFmtId="0" fontId="7" fillId="3" borderId="0" applyFill="0" applyBorder="0">
      <alignment horizontal="left" wrapText="1"/>
    </xf>
    <xf numFmtId="43" fontId="7" fillId="0" borderId="0" applyFont="0" applyFill="0" applyBorder="0" applyAlignment="0" applyProtection="0"/>
  </cellStyleXfs>
  <cellXfs count="123">
    <xf numFmtId="0" fontId="0" fillId="0" borderId="0" xfId="0"/>
    <xf numFmtId="0" fontId="2" fillId="2" borderId="1" xfId="1"/>
    <xf numFmtId="0" fontId="2" fillId="2" borderId="1" xfId="1" applyAlignment="1">
      <alignment horizontal="left" vertical="center"/>
    </xf>
    <xf numFmtId="0" fontId="0" fillId="3" borderId="0" xfId="0" applyFill="1"/>
    <xf numFmtId="0" fontId="6" fillId="3" borderId="0" xfId="5" applyFill="1" applyAlignment="1">
      <alignment horizontal="left"/>
    </xf>
    <xf numFmtId="0" fontId="1" fillId="3" borderId="0" xfId="0" applyFont="1" applyFill="1" applyAlignment="1">
      <alignment vertical="center"/>
    </xf>
    <xf numFmtId="0" fontId="5" fillId="0" borderId="0" xfId="4" applyFill="1">
      <alignment horizontal="left" vertical="top" wrapText="1"/>
    </xf>
    <xf numFmtId="0" fontId="7" fillId="0" borderId="0" xfId="6" applyFill="1">
      <alignment horizontal="center" vertical="center" wrapText="1"/>
    </xf>
    <xf numFmtId="0" fontId="7" fillId="3" borderId="0" xfId="10" applyFill="1" applyBorder="1">
      <alignment horizontal="left" wrapText="1"/>
    </xf>
    <xf numFmtId="14" fontId="7" fillId="3" borderId="0" xfId="7" applyFill="1" applyBorder="1">
      <alignment horizontal="center"/>
    </xf>
    <xf numFmtId="0" fontId="7" fillId="3" borderId="0" xfId="10" applyFill="1">
      <alignment horizontal="left" wrapText="1"/>
    </xf>
    <xf numFmtId="0" fontId="0" fillId="0" borderId="0" xfId="6" applyFont="1" applyFill="1">
      <alignment horizontal="center" vertical="center" wrapText="1"/>
    </xf>
    <xf numFmtId="0" fontId="0" fillId="4" borderId="0" xfId="0" applyFill="1"/>
    <xf numFmtId="3" fontId="7" fillId="3" borderId="0" xfId="8" applyNumberFormat="1" applyFill="1" applyBorder="1">
      <alignment horizontal="center"/>
    </xf>
    <xf numFmtId="3" fontId="7" fillId="3" borderId="0" xfId="8" applyNumberFormat="1" applyFill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7" fillId="3" borderId="0" xfId="7" applyFill="1" applyAlignment="1">
      <alignment vertical="center"/>
    </xf>
    <xf numFmtId="0" fontId="0" fillId="0" borderId="0" xfId="0" applyAlignment="1">
      <alignment horizontal="center" vertical="center"/>
    </xf>
    <xf numFmtId="3" fontId="12" fillId="5" borderId="0" xfId="9" applyFont="1" applyFill="1">
      <alignment horizontal="center"/>
    </xf>
    <xf numFmtId="3" fontId="12" fillId="5" borderId="0" xfId="9" applyFont="1" applyFill="1" applyBorder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13" fillId="14" borderId="6" xfId="4" applyFont="1" applyFill="1" applyBorder="1" applyAlignment="1">
      <alignment horizontal="center" vertical="center" wrapText="1"/>
    </xf>
    <xf numFmtId="0" fontId="13" fillId="7" borderId="5" xfId="4" applyFont="1" applyFill="1" applyBorder="1" applyAlignment="1">
      <alignment horizontal="center" vertical="center" wrapText="1"/>
    </xf>
    <xf numFmtId="0" fontId="13" fillId="8" borderId="5" xfId="4" applyFont="1" applyFill="1" applyBorder="1" applyAlignment="1">
      <alignment horizontal="center" vertical="center" wrapText="1"/>
    </xf>
    <xf numFmtId="0" fontId="13" fillId="9" borderId="5" xfId="4" applyFont="1" applyFill="1" applyBorder="1" applyAlignment="1">
      <alignment horizontal="center" vertical="center" wrapText="1"/>
    </xf>
    <xf numFmtId="0" fontId="13" fillId="12" borderId="5" xfId="4" applyFont="1" applyFill="1" applyBorder="1" applyAlignment="1">
      <alignment horizontal="center" vertical="center" wrapText="1"/>
    </xf>
    <xf numFmtId="0" fontId="13" fillId="13" borderId="5" xfId="4" applyFont="1" applyFill="1" applyBorder="1" applyAlignment="1">
      <alignment horizontal="center" vertical="center" wrapText="1"/>
    </xf>
    <xf numFmtId="165" fontId="7" fillId="3" borderId="0" xfId="7" applyNumberFormat="1" applyFill="1">
      <alignment horizontal="center"/>
    </xf>
    <xf numFmtId="0" fontId="0" fillId="9" borderId="0" xfId="0" applyFill="1"/>
    <xf numFmtId="4" fontId="4" fillId="9" borderId="0" xfId="3" applyNumberFormat="1" applyFill="1">
      <alignment horizontal="left" vertical="top"/>
    </xf>
    <xf numFmtId="0" fontId="3" fillId="9" borderId="0" xfId="2" applyFill="1">
      <alignment horizontal="left"/>
    </xf>
    <xf numFmtId="0" fontId="15" fillId="9" borderId="0" xfId="2" applyFont="1" applyFill="1">
      <alignment horizontal="left"/>
    </xf>
    <xf numFmtId="3" fontId="16" fillId="7" borderId="4" xfId="3" applyNumberFormat="1" applyFont="1" applyFill="1" applyBorder="1" applyAlignment="1">
      <alignment horizontal="center" vertical="center"/>
    </xf>
    <xf numFmtId="3" fontId="16" fillId="8" borderId="4" xfId="3" applyNumberFormat="1" applyFont="1" applyFill="1" applyBorder="1" applyAlignment="1">
      <alignment horizontal="center" vertical="center"/>
    </xf>
    <xf numFmtId="3" fontId="16" fillId="9" borderId="4" xfId="3" applyNumberFormat="1" applyFont="1" applyFill="1" applyBorder="1" applyAlignment="1">
      <alignment horizontal="center" vertical="center"/>
    </xf>
    <xf numFmtId="0" fontId="17" fillId="12" borderId="4" xfId="0" applyFont="1" applyFill="1" applyBorder="1" applyAlignment="1">
      <alignment horizontal="center" vertical="center"/>
    </xf>
    <xf numFmtId="0" fontId="17" fillId="13" borderId="4" xfId="0" applyFont="1" applyFill="1" applyBorder="1" applyAlignment="1">
      <alignment horizontal="center" vertical="center"/>
    </xf>
    <xf numFmtId="0" fontId="17" fillId="14" borderId="0" xfId="0" applyFont="1" applyFill="1" applyAlignment="1">
      <alignment horizontal="center" vertical="center"/>
    </xf>
    <xf numFmtId="0" fontId="13" fillId="6" borderId="5" xfId="4" applyFont="1" applyFill="1" applyBorder="1" applyAlignment="1">
      <alignment horizontal="center" vertical="center" wrapText="1"/>
    </xf>
    <xf numFmtId="3" fontId="16" fillId="6" borderId="4" xfId="3" applyNumberFormat="1" applyFont="1" applyFill="1" applyBorder="1" applyAlignment="1">
      <alignment horizontal="center" vertical="center"/>
    </xf>
    <xf numFmtId="0" fontId="13" fillId="11" borderId="5" xfId="4" applyFont="1" applyFill="1" applyBorder="1" applyAlignment="1">
      <alignment horizontal="center" vertical="center" wrapText="1"/>
    </xf>
    <xf numFmtId="0" fontId="17" fillId="11" borderId="4" xfId="0" applyFont="1" applyFill="1" applyBorder="1" applyAlignment="1">
      <alignment horizontal="center" vertical="center"/>
    </xf>
    <xf numFmtId="0" fontId="13" fillId="10" borderId="5" xfId="4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/>
    </xf>
    <xf numFmtId="0" fontId="13" fillId="15" borderId="5" xfId="4" applyFont="1" applyFill="1" applyBorder="1" applyAlignment="1">
      <alignment horizontal="center" vertical="center" wrapText="1"/>
    </xf>
    <xf numFmtId="0" fontId="17" fillId="15" borderId="4" xfId="0" applyFont="1" applyFill="1" applyBorder="1" applyAlignment="1">
      <alignment horizontal="center" vertical="center"/>
    </xf>
    <xf numFmtId="0" fontId="2" fillId="2" borderId="1" xfId="1" applyAlignment="1">
      <alignment horizontal="left"/>
    </xf>
    <xf numFmtId="0" fontId="0" fillId="9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7" fillId="0" borderId="0" xfId="6" applyFill="1" applyAlignment="1">
      <alignment horizontal="left" vertical="center" wrapText="1"/>
    </xf>
    <xf numFmtId="3" fontId="18" fillId="5" borderId="0" xfId="9" applyFont="1" applyFill="1" applyAlignment="1">
      <alignment horizontal="left"/>
    </xf>
    <xf numFmtId="0" fontId="0" fillId="9" borderId="2" xfId="11" applyNumberFormat="1" applyFont="1" applyFill="1" applyBorder="1" applyAlignment="1">
      <alignment horizontal="center" vertical="center"/>
    </xf>
    <xf numFmtId="0" fontId="22" fillId="16" borderId="7" xfId="0" applyFont="1" applyFill="1" applyBorder="1" applyAlignment="1">
      <alignment vertical="center"/>
    </xf>
    <xf numFmtId="164" fontId="9" fillId="16" borderId="8" xfId="11" applyNumberFormat="1" applyFont="1" applyFill="1" applyBorder="1" applyAlignment="1">
      <alignment horizontal="center" vertical="center"/>
    </xf>
    <xf numFmtId="164" fontId="9" fillId="16" borderId="9" xfId="11" applyNumberFormat="1" applyFont="1" applyFill="1" applyBorder="1" applyAlignment="1">
      <alignment horizontal="center" vertical="center"/>
    </xf>
    <xf numFmtId="0" fontId="21" fillId="19" borderId="10" xfId="0" applyFont="1" applyFill="1" applyBorder="1" applyAlignment="1">
      <alignment vertical="center"/>
    </xf>
    <xf numFmtId="164" fontId="20" fillId="19" borderId="0" xfId="11" applyNumberFormat="1" applyFont="1" applyFill="1" applyBorder="1" applyAlignment="1">
      <alignment horizontal="center" vertical="center"/>
    </xf>
    <xf numFmtId="164" fontId="20" fillId="19" borderId="11" xfId="11" applyNumberFormat="1" applyFont="1" applyFill="1" applyBorder="1" applyAlignment="1">
      <alignment horizontal="center" vertical="center"/>
    </xf>
    <xf numFmtId="164" fontId="19" fillId="5" borderId="10" xfId="11" applyNumberFormat="1" applyFont="1" applyFill="1" applyBorder="1" applyAlignment="1">
      <alignment horizontal="center" vertical="center"/>
    </xf>
    <xf numFmtId="164" fontId="19" fillId="5" borderId="0" xfId="11" applyNumberFormat="1" applyFont="1" applyFill="1" applyBorder="1" applyAlignment="1">
      <alignment horizontal="center" vertical="center"/>
    </xf>
    <xf numFmtId="164" fontId="19" fillId="5" borderId="11" xfId="11" applyNumberFormat="1" applyFont="1" applyFill="1" applyBorder="1" applyAlignment="1">
      <alignment horizontal="center" vertical="center"/>
    </xf>
    <xf numFmtId="164" fontId="19" fillId="5" borderId="10" xfId="11" applyNumberFormat="1" applyFont="1" applyFill="1" applyBorder="1" applyAlignment="1">
      <alignment horizontal="left" vertical="center"/>
    </xf>
    <xf numFmtId="0" fontId="0" fillId="9" borderId="12" xfId="11" applyNumberFormat="1" applyFont="1" applyFill="1" applyBorder="1" applyAlignment="1">
      <alignment horizontal="center" vertical="center"/>
    </xf>
    <xf numFmtId="0" fontId="10" fillId="18" borderId="10" xfId="0" applyFont="1" applyFill="1" applyBorder="1" applyAlignment="1">
      <alignment vertical="center"/>
    </xf>
    <xf numFmtId="164" fontId="0" fillId="5" borderId="10" xfId="11" applyNumberFormat="1" applyFont="1" applyFill="1" applyBorder="1" applyAlignment="1">
      <alignment horizontal="left" vertical="center"/>
    </xf>
    <xf numFmtId="0" fontId="0" fillId="0" borderId="10" xfId="0" applyBorder="1"/>
    <xf numFmtId="164" fontId="0" fillId="17" borderId="0" xfId="11" applyNumberFormat="1" applyFont="1" applyFill="1" applyBorder="1" applyAlignment="1">
      <alignment horizontal="center" vertical="center"/>
    </xf>
    <xf numFmtId="164" fontId="0" fillId="17" borderId="11" xfId="11" applyNumberFormat="1" applyFont="1" applyFill="1" applyBorder="1" applyAlignment="1">
      <alignment horizontal="center" vertical="center"/>
    </xf>
    <xf numFmtId="0" fontId="23" fillId="19" borderId="0" xfId="0" applyFont="1" applyFill="1"/>
    <xf numFmtId="164" fontId="20" fillId="0" borderId="0" xfId="11" applyNumberFormat="1" applyFont="1" applyFill="1" applyBorder="1" applyAlignment="1">
      <alignment horizontal="center" vertical="center"/>
    </xf>
    <xf numFmtId="164" fontId="20" fillId="0" borderId="11" xfId="11" applyNumberFormat="1" applyFont="1" applyFill="1" applyBorder="1" applyAlignment="1">
      <alignment horizontal="center" vertical="center"/>
    </xf>
    <xf numFmtId="164" fontId="0" fillId="5" borderId="0" xfId="11" applyNumberFormat="1" applyFont="1" applyFill="1" applyBorder="1" applyAlignment="1">
      <alignment horizontal="left" vertical="center"/>
    </xf>
    <xf numFmtId="164" fontId="0" fillId="5" borderId="0" xfId="11" applyNumberFormat="1" applyFont="1" applyFill="1" applyBorder="1" applyAlignment="1">
      <alignment horizontal="center" vertical="center"/>
    </xf>
    <xf numFmtId="164" fontId="0" fillId="0" borderId="0" xfId="11" applyNumberFormat="1" applyFont="1" applyFill="1" applyBorder="1" applyAlignment="1">
      <alignment horizontal="center" vertical="center"/>
    </xf>
    <xf numFmtId="164" fontId="0" fillId="0" borderId="11" xfId="11" applyNumberFormat="1" applyFont="1" applyFill="1" applyBorder="1" applyAlignment="1">
      <alignment horizontal="center" vertical="center"/>
    </xf>
    <xf numFmtId="0" fontId="0" fillId="0" borderId="13" xfId="0" applyBorder="1"/>
    <xf numFmtId="164" fontId="0" fillId="5" borderId="14" xfId="11" applyNumberFormat="1" applyFont="1" applyFill="1" applyBorder="1" applyAlignment="1">
      <alignment horizontal="left" vertical="center"/>
    </xf>
    <xf numFmtId="164" fontId="0" fillId="5" borderId="14" xfId="11" applyNumberFormat="1" applyFont="1" applyFill="1" applyBorder="1" applyAlignment="1">
      <alignment horizontal="center" vertical="center"/>
    </xf>
    <xf numFmtId="164" fontId="0" fillId="0" borderId="14" xfId="11" applyNumberFormat="1" applyFont="1" applyFill="1" applyBorder="1" applyAlignment="1">
      <alignment horizontal="center" vertical="center"/>
    </xf>
    <xf numFmtId="164" fontId="0" fillId="0" borderId="16" xfId="11" applyNumberFormat="1" applyFont="1" applyFill="1" applyBorder="1" applyAlignment="1">
      <alignment horizontal="center" vertical="center"/>
    </xf>
    <xf numFmtId="0" fontId="0" fillId="20" borderId="2" xfId="11" applyNumberFormat="1" applyFont="1" applyFill="1" applyBorder="1" applyAlignment="1">
      <alignment horizontal="center" vertical="center"/>
    </xf>
    <xf numFmtId="164" fontId="8" fillId="2" borderId="0" xfId="11" applyNumberFormat="1" applyFont="1" applyFill="1" applyAlignment="1">
      <alignment horizontal="center" vertical="center"/>
    </xf>
    <xf numFmtId="166" fontId="12" fillId="5" borderId="0" xfId="9" applyNumberFormat="1" applyFont="1" applyFill="1" applyBorder="1">
      <alignment horizontal="center"/>
    </xf>
    <xf numFmtId="166" fontId="18" fillId="5" borderId="0" xfId="9" applyNumberFormat="1" applyFont="1" applyFill="1" applyAlignment="1">
      <alignment horizontal="right"/>
    </xf>
    <xf numFmtId="0" fontId="24" fillId="2" borderId="0" xfId="0" applyFont="1" applyFill="1" applyAlignment="1">
      <alignment horizontal="center" vertical="center" wrapText="1"/>
    </xf>
    <xf numFmtId="4" fontId="12" fillId="5" borderId="0" xfId="9" applyNumberFormat="1" applyFont="1" applyFill="1" applyBorder="1">
      <alignment horizontal="center"/>
    </xf>
    <xf numFmtId="4" fontId="14" fillId="16" borderId="0" xfId="9" applyNumberFormat="1" applyFont="1" applyFill="1" applyBorder="1">
      <alignment horizontal="center"/>
    </xf>
    <xf numFmtId="14" fontId="7" fillId="3" borderId="0" xfId="7" applyFill="1">
      <alignment horizontal="center"/>
    </xf>
    <xf numFmtId="0" fontId="26" fillId="0" borderId="0" xfId="0" applyFont="1"/>
    <xf numFmtId="164" fontId="27" fillId="16" borderId="8" xfId="11" applyNumberFormat="1" applyFont="1" applyFill="1" applyBorder="1" applyAlignment="1">
      <alignment horizontal="center" vertical="center"/>
    </xf>
    <xf numFmtId="164" fontId="28" fillId="19" borderId="0" xfId="11" applyNumberFormat="1" applyFont="1" applyFill="1" applyBorder="1" applyAlignment="1">
      <alignment horizontal="center" vertical="center"/>
    </xf>
    <xf numFmtId="164" fontId="29" fillId="5" borderId="0" xfId="11" applyNumberFormat="1" applyFont="1" applyFill="1" applyBorder="1" applyAlignment="1">
      <alignment horizontal="center" vertical="center"/>
    </xf>
    <xf numFmtId="0" fontId="26" fillId="9" borderId="2" xfId="11" applyNumberFormat="1" applyFont="1" applyFill="1" applyBorder="1" applyAlignment="1">
      <alignment horizontal="center" vertical="center"/>
    </xf>
    <xf numFmtId="164" fontId="26" fillId="17" borderId="0" xfId="11" applyNumberFormat="1" applyFont="1" applyFill="1" applyBorder="1" applyAlignment="1">
      <alignment horizontal="center" vertical="center"/>
    </xf>
    <xf numFmtId="0" fontId="26" fillId="5" borderId="2" xfId="11" applyNumberFormat="1" applyFont="1" applyFill="1" applyBorder="1" applyAlignment="1">
      <alignment horizontal="center" vertical="center"/>
    </xf>
    <xf numFmtId="0" fontId="26" fillId="5" borderId="15" xfId="11" applyNumberFormat="1" applyFont="1" applyFill="1" applyBorder="1" applyAlignment="1">
      <alignment horizontal="center" vertical="center"/>
    </xf>
    <xf numFmtId="0" fontId="25" fillId="3" borderId="0" xfId="10" applyFont="1" applyFill="1">
      <alignment horizontal="left" wrapText="1"/>
    </xf>
    <xf numFmtId="3" fontId="26" fillId="0" borderId="0" xfId="0" applyNumberFormat="1" applyFont="1"/>
    <xf numFmtId="164" fontId="27" fillId="2" borderId="0" xfId="11" applyNumberFormat="1" applyFont="1" applyFill="1" applyAlignment="1">
      <alignment horizontal="center" vertical="center"/>
    </xf>
    <xf numFmtId="0" fontId="26" fillId="20" borderId="2" xfId="11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31" fillId="0" borderId="0" xfId="0" applyFont="1" applyAlignment="1">
      <alignment horizontal="center" vertical="center"/>
    </xf>
    <xf numFmtId="0" fontId="34" fillId="0" borderId="0" xfId="0" applyFont="1"/>
    <xf numFmtId="0" fontId="0" fillId="13" borderId="0" xfId="0" applyFill="1" applyAlignment="1">
      <alignment horizontal="left"/>
    </xf>
    <xf numFmtId="0" fontId="0" fillId="7" borderId="0" xfId="0" applyFill="1"/>
    <xf numFmtId="0" fontId="18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0" fillId="21" borderId="0" xfId="0" applyFill="1"/>
    <xf numFmtId="0" fontId="19" fillId="18" borderId="0" xfId="0" applyFont="1" applyFill="1" applyAlignment="1">
      <alignment horizontal="center" vertical="center"/>
    </xf>
    <xf numFmtId="0" fontId="19" fillId="18" borderId="11" xfId="0" applyFont="1" applyFill="1" applyBorder="1" applyAlignment="1">
      <alignment horizontal="center" vertical="center"/>
    </xf>
    <xf numFmtId="0" fontId="26" fillId="9" borderId="3" xfId="11" applyNumberFormat="1" applyFont="1" applyFill="1" applyBorder="1" applyAlignment="1">
      <alignment horizontal="center" vertical="center"/>
    </xf>
    <xf numFmtId="0" fontId="26" fillId="9" borderId="4" xfId="11" applyNumberFormat="1" applyFont="1" applyFill="1" applyBorder="1" applyAlignment="1">
      <alignment horizontal="center" vertical="center"/>
    </xf>
    <xf numFmtId="0" fontId="26" fillId="9" borderId="5" xfId="11" applyNumberFormat="1" applyFont="1" applyFill="1" applyBorder="1" applyAlignment="1">
      <alignment horizontal="center" vertical="center"/>
    </xf>
    <xf numFmtId="3" fontId="26" fillId="20" borderId="3" xfId="11" applyNumberFormat="1" applyFont="1" applyFill="1" applyBorder="1" applyAlignment="1">
      <alignment horizontal="center" vertical="center"/>
    </xf>
    <xf numFmtId="0" fontId="26" fillId="20" borderId="4" xfId="11" applyNumberFormat="1" applyFont="1" applyFill="1" applyBorder="1" applyAlignment="1">
      <alignment horizontal="center" vertical="center"/>
    </xf>
    <xf numFmtId="3" fontId="12" fillId="5" borderId="0" xfId="9" applyNumberFormat="1" applyFont="1" applyFill="1">
      <alignment horizontal="center"/>
    </xf>
    <xf numFmtId="4" fontId="12" fillId="5" borderId="0" xfId="9" applyNumberFormat="1" applyFont="1" applyFill="1">
      <alignment horizontal="center"/>
    </xf>
    <xf numFmtId="166" fontId="12" fillId="5" borderId="0" xfId="9" applyNumberFormat="1" applyFont="1" applyFill="1">
      <alignment horizontal="center"/>
    </xf>
    <xf numFmtId="4" fontId="14" fillId="16" borderId="0" xfId="9" applyNumberFormat="1" applyFont="1" applyFill="1">
      <alignment horizontal="center"/>
    </xf>
    <xf numFmtId="0" fontId="0" fillId="0" borderId="0" xfId="0" applyNumberFormat="1"/>
  </cellXfs>
  <cellStyles count="12">
    <cellStyle name="Čiarka" xfId="11" builtinId="3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ormálna" xfId="0" builtinId="0" customBuiltin="1"/>
    <cellStyle name="Table 0.00" xfId="8" xr:uid="{00000000-0005-0000-0000-000005000000}"/>
    <cellStyle name="Table date" xfId="7" xr:uid="{00000000-0005-0000-0000-000006000000}"/>
    <cellStyle name="Table heading" xfId="6" xr:uid="{00000000-0005-0000-0000-000007000000}"/>
    <cellStyle name="Table notes" xfId="10" xr:uid="{00000000-0005-0000-0000-000008000000}"/>
    <cellStyle name="Table number style" xfId="9" xr:uid="{00000000-0005-0000-0000-000009000000}"/>
  </cellStyles>
  <dxfs count="19">
    <dxf>
      <fill>
        <patternFill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0.79998168889431442"/>
        <name val="Arial"/>
        <family val="2"/>
        <scheme val="minor"/>
      </font>
      <numFmt numFmtId="3" formatCode="#,##0"/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14990691854609822"/>
        <name val="Arial"/>
        <family val="2"/>
        <scheme val="minor"/>
      </font>
      <numFmt numFmtId="166" formatCode="#,##0.0"/>
      <fill>
        <patternFill patternType="solid">
          <fgColor indexed="64"/>
          <bgColor theme="4" tint="0.5999938962981048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4" tint="0.79998168889431442"/>
        <name val="Arial"/>
        <family val="2"/>
        <scheme val="minor"/>
      </font>
      <numFmt numFmtId="3" formatCode="#,##0"/>
      <fill>
        <patternFill patternType="solid">
          <fgColor indexed="64"/>
          <bgColor theme="4" tint="-0.249977111117893"/>
        </patternFill>
      </fill>
      <alignment horizontal="left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4" tint="0.79998168889431442"/>
        <name val="Arial"/>
        <family val="2"/>
        <scheme val="minor"/>
      </font>
      <numFmt numFmtId="4" formatCode="#,##0.00"/>
      <fill>
        <patternFill patternType="solid">
          <fgColor indexed="64"/>
          <bgColor theme="4" tint="-0.249977111117893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14990691854609822"/>
        <name val="Arial"/>
        <family val="2"/>
        <scheme val="minor"/>
      </font>
      <numFmt numFmtId="166" formatCode="#,##0.0"/>
      <fill>
        <patternFill patternType="solid">
          <fgColor indexed="64"/>
          <bgColor theme="4" tint="0.599993896298104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14990691854609822"/>
        <name val="Arial"/>
        <family val="2"/>
        <scheme val="minor"/>
      </font>
      <numFmt numFmtId="4" formatCode="#,##0.00"/>
      <fill>
        <patternFill patternType="solid">
          <fgColor indexed="64"/>
          <bgColor theme="4" tint="0.59999389629810485"/>
        </patternFill>
      </fill>
    </dxf>
    <dxf>
      <font>
        <b/>
        <strike val="0"/>
        <outline val="0"/>
        <shadow val="0"/>
        <u val="none"/>
        <vertAlign val="baseline"/>
        <sz val="14"/>
        <color theme="1" tint="0.14990691854609822"/>
        <name val="Arial"/>
        <family val="2"/>
        <scheme val="minor"/>
      </font>
      <numFmt numFmtId="3" formatCode="#,##0"/>
      <fill>
        <patternFill patternType="solid">
          <fgColor indexed="64"/>
          <bgColor theme="4" tint="0.59999389629810485"/>
        </patternFill>
      </fill>
    </dxf>
    <dxf>
      <numFmt numFmtId="3" formatCode="#,##0"/>
      <fill>
        <patternFill>
          <fgColor indexed="64"/>
          <bgColor theme="2"/>
        </patternFill>
      </fill>
    </dxf>
    <dxf>
      <numFmt numFmtId="3" formatCode="#,##0"/>
      <fill>
        <patternFill>
          <fgColor indexed="64"/>
          <bgColor theme="2"/>
        </patternFill>
      </fill>
    </dxf>
    <dxf>
      <font>
        <b/>
        <strike val="0"/>
        <outline val="0"/>
        <shadow val="0"/>
        <u val="none"/>
        <vertAlign val="baseline"/>
        <sz val="14"/>
        <color theme="1" tint="0.14990691854609822"/>
        <name val="Arial"/>
        <family val="2"/>
        <scheme val="minor"/>
      </font>
      <numFmt numFmtId="3" formatCode="#,##0"/>
      <fill>
        <patternFill patternType="solid">
          <fgColor indexed="64"/>
          <bgColor theme="4" tint="0.59999389629810485"/>
        </patternFill>
      </fill>
    </dxf>
    <dxf>
      <fill>
        <patternFill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2"/>
        </patternFill>
      </fill>
    </dxf>
    <dxf>
      <numFmt numFmtId="165" formatCode="[$-41B]d\.\ mmmm\ yyyy;@"/>
      <fill>
        <patternFill>
          <fgColor indexed="64"/>
          <bgColor theme="2"/>
        </patternFill>
      </fill>
    </dxf>
    <dxf>
      <fill>
        <patternFill patternType="solid">
          <fgColor indexed="64"/>
          <bgColor theme="2"/>
        </patternFill>
      </fill>
      <alignment horizontal="center" textRotation="0" indent="0" justifyLastLine="0" shrinkToFit="0" readingOrder="0"/>
    </dxf>
    <dxf>
      <fill>
        <patternFill>
          <fgColor indexed="64"/>
          <bgColor theme="2"/>
        </patternFill>
      </fill>
    </dxf>
    <dxf>
      <font>
        <b/>
        <i val="0"/>
        <color theme="1" tint="0.14996795556505021"/>
      </font>
      <fill>
        <patternFill patternType="solid">
          <fgColor theme="4"/>
          <bgColor theme="2"/>
        </patternFill>
      </fill>
      <border>
        <top style="thin">
          <color theme="4" tint="-0.24994659260841701"/>
        </top>
        <bottom style="thin">
          <color theme="4" tint="-0.24994659260841701"/>
        </bottom>
      </border>
    </dxf>
    <dxf>
      <font>
        <b val="0"/>
        <i val="0"/>
        <color theme="1" tint="0.14996795556505021"/>
      </font>
      <fill>
        <patternFill>
          <bgColor theme="2"/>
        </patternFill>
      </fill>
    </dxf>
  </dxfs>
  <tableStyles count="1" defaultTableStyle="Workout log table" defaultPivotStyle="PivotStyleLight16">
    <tableStyle name="Workout log table" pivot="0" count="2" xr9:uid="{00000000-0011-0000-FFFF-FFFF00000000}">
      <tableStyleElement type="wholeTable" dxfId="18"/>
      <tableStyleElement type="headerRow" dxfId="17"/>
    </tableStyle>
  </tableStyles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an" refreshedDate="46314.591120833335" createdVersion="8" refreshedVersion="8" minRefreshableVersion="3" recordCount="59" xr:uid="{327F8D67-9796-2544-8D2E-F55950AC4845}">
  <cacheSource type="worksheet">
    <worksheetSource name="Workouts"/>
  </cacheSource>
  <cacheFields count="15">
    <cacheField name="Dátum" numFmtId="165">
      <sharedItems containsSemiMixedTypes="0" containsNonDate="0" containsDate="1" containsString="0" minDate="2026-08-17T00:00:00" maxDate="2026-09-28T00:00:00"/>
    </cacheField>
    <cacheField name="Turnaj" numFmtId="14">
      <sharedItems/>
    </cacheField>
    <cacheField name="Meno Priezvisko" numFmtId="14">
      <sharedItems containsBlank="1" count="102">
        <s v="Dominik Hrušecký"/>
        <s v="Veronika Hrušecká"/>
        <s v="David Varga"/>
        <s v="Filip Varga"/>
        <s v="Viliam Vaňo"/>
        <s v="Michal Matuška"/>
        <s v="Jakub Matuška"/>
        <s v="Michaela Černoková"/>
        <s v="Sára Kottferová"/>
        <s v="Dorotka Erentová"/>
        <s v="Nela Kottferová"/>
        <s v="Sandra Slagter"/>
        <s v="Lilien Borisová"/>
        <s v="Stella Farenzenová"/>
        <s v="Michal Jankovič"/>
        <s v="Michal Slávik"/>
        <s v="Lukáš Staviarsky"/>
        <s v="Yelysey Udodov"/>
        <s v="Kristína Trutzová"/>
        <s v="Lenka Hoghová"/>
        <s v="Rayna Ontong"/>
        <s v="Daniel Janík"/>
        <s v="Martin Fecák"/>
        <s v="Dávid Pistrák"/>
        <s v="Adam Dubecký"/>
        <s v="Richard Šoltýs"/>
        <s v="Thomas Šulík"/>
        <s v="Lucia Húsková"/>
        <s v="Lívia Janíková"/>
        <m u="1"/>
        <s v="Peter Amzler" u="1"/>
        <s v="Matej Simon" u="1"/>
        <s v="Jonas Cvach" u="1"/>
        <s v="Klára Staviarska" u="1"/>
        <s v="Viktória Vaydová" u="1"/>
        <s v="Adela Kapustová" u="1"/>
        <s v="Martin Zápotocký" u="1"/>
        <s v="Leo Olejár" u="1"/>
        <s v="Michal Dragošek" u="1"/>
        <s v="Karolína Fabiánová" u="1"/>
        <s v="Radka Mužíková" u="1"/>
        <s v="Soňa Pravdová" u="1"/>
        <s v="Tamara Fabiánová" u="1"/>
        <s v="Viktória Trutzová" u="1"/>
        <s v="Ema Miznerová" u="1"/>
        <s v="Sebastián Jelínek" u="1"/>
        <s v="Nathaniel Jelínek" u="1"/>
        <s v="Michal Gáťa" u="1"/>
        <s v="Timotej Dzurenda" u="1"/>
        <s v="Matej Gáťa" u="1"/>
        <s v="Michal Wittinger" u="1"/>
        <s v="Peter Gežík" u="1"/>
        <s v="Alan Gežík" u="1"/>
        <s v="Victoria Hrádek" u="1"/>
        <s v="Alice Heroková" u="1"/>
        <s v="Maxim Šoltis" u="1"/>
        <s v="Sebastián Vaňo" u="1"/>
        <s v="Adam Marke" u="1"/>
        <s v="Oliver Krivda" u="1"/>
        <s v="Martina Vnenčáková" u="1"/>
        <s v="Ester Poradová" u="1"/>
        <s v="Lilien Milošovič" u="1"/>
        <s v="Grétka Šeredová" u="1"/>
        <s v="Martina Húsková" u="1"/>
        <s v="Miriam Jankovičová" u="1"/>
        <s v="Emma Vnenčáková" u="1"/>
        <s v="Leoni Hozlárová" u="1"/>
        <s v="Nathan Jelínek" u="1"/>
        <s v="Michael Jankovič" u="1"/>
        <s v="Adéla Kapustová" u="1"/>
        <s v="Sandra  Slagter" u="1"/>
        <s v="Niki van Knippenbergh" u="1"/>
        <s v="Tara van Knippenbergh" u="1"/>
        <s v="Lucia Pavlíková" u="1"/>
        <s v="Lukáš  Staviarsky" u="1"/>
        <s v="Filip  Varga" u="1"/>
        <s v="David  Varga" u="1"/>
        <s v="Paula  Slagter" u="1"/>
        <s v="Linda Slagter" u="1"/>
        <s v="Dávid Gerard" u="1"/>
        <s v="Oliver Kapko" u="1"/>
        <s v="Timothy Münnich" u="1"/>
        <s v="Ondrej Chmel" u="1"/>
        <s v="Adelka Kapustová" u="1"/>
        <s v="Sandra Farkašová" u="1"/>
        <s v="Dáška Ivaničová" u="1"/>
        <s v="Sofia Pacho" u="1"/>
        <s v="Hana Horová" u="1"/>
        <s v="Katarína Katonáková" u="1"/>
        <s v="Viktória Sasková" u="1"/>
        <s v="Dušan Záhradníček" u="1"/>
        <s v="Viktória Svobodová" u="1"/>
        <s v="Dárius Vanický" u="1"/>
        <s v="Sebastian Jelínek" u="1"/>
        <s v="Dominik Hrušecky" u="1"/>
        <s v="Lucka Pavlikova" u="1"/>
        <s v="Radka Mužíkova" u="1"/>
        <s v="Sara Kottferova" u="1"/>
        <s v="Nela Kottferova" u="1"/>
        <s v="Sebastán Vaňo" u="1"/>
        <s v="Linda Slager" u="1"/>
        <s v="Miska Cernokova" u="1"/>
      </sharedItems>
    </cacheField>
    <cacheField name="Typ" numFmtId="0">
      <sharedItems containsBlank="1" count="10">
        <s v="Regionálne sústredenia"/>
        <s v="Regio"/>
        <s v="Sústredenia usporadúvané SSQA"/>
        <s v="Slovenské turnaje kat. B"/>
        <s v="ESF"/>
        <s v="Slovenské turnaje kat. A"/>
        <s v="Školenia rozhodcov"/>
        <s v="Slovenské Juniorské turnaje"/>
        <m u="1"/>
        <s v="Školenia trénerov" u="1"/>
      </sharedItems>
    </cacheField>
    <cacheField name="Body Účasť" numFmtId="3">
      <sharedItems containsSemiMixedTypes="0" containsString="0" containsNumber="1" containsInteger="1" minValue="2" maxValue="8"/>
    </cacheField>
    <cacheField name="Umiestnenie" numFmtId="3">
      <sharedItems containsString="0" containsBlank="1" containsNumber="1" containsInteger="1" minValue="1" maxValue="20"/>
    </cacheField>
    <cacheField name="počet hráčov v skupine" numFmtId="3">
      <sharedItems containsString="0" containsBlank="1" containsNumber="1" containsInteger="1" minValue="3" maxValue="5"/>
    </cacheField>
    <cacheField name="Body za Umiestnenie" numFmtId="3">
      <sharedItems containsString="0" containsBlank="1" containsNumber="1" containsInteger="1" minValue="1" maxValue="10"/>
    </cacheField>
    <cacheField name="koef. hráča" numFmtId="4">
      <sharedItems containsSemiMixedTypes="0" containsString="0" containsNumber="1" minValue="1.05" maxValue="1.2"/>
    </cacheField>
    <cacheField name="koef. Trénera" numFmtId="166">
      <sharedItems containsMixedTypes="1" containsNumber="1" minValue="1" maxValue="2.5"/>
    </cacheField>
    <cacheField name="Body spolu" numFmtId="4">
      <sharedItems containsSemiMixedTypes="0" containsString="0" containsNumber="1" minValue="2.1" maxValue="16.8"/>
    </cacheField>
    <cacheField name="Klub" numFmtId="3">
      <sharedItems/>
    </cacheField>
    <cacheField name="Hodnotenie Trénera" numFmtId="166">
      <sharedItems containsMixedTypes="1" containsNumber="1" minValue="2.1" maxValue="42"/>
    </cacheField>
    <cacheField name="Tréner" numFmtId="3">
      <sharedItems/>
    </cacheField>
    <cacheField name="Poznámka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d v="2026-08-17T00:00:00"/>
    <s v="Sústredenie"/>
    <x v="0"/>
    <x v="0"/>
    <n v="2"/>
    <m/>
    <m/>
    <m/>
    <n v="1.2"/>
    <n v="1.5"/>
    <n v="2.4"/>
    <s v="IMET SK BA"/>
    <n v="3.5999999999999996"/>
    <s v="Tóth, Tomáš"/>
    <m/>
  </r>
  <r>
    <d v="2026-08-17T00:00:00"/>
    <s v="Sústredenie"/>
    <x v="1"/>
    <x v="0"/>
    <n v="2"/>
    <m/>
    <m/>
    <m/>
    <n v="1.2"/>
    <n v="1.5"/>
    <n v="2.4"/>
    <s v="IMET SK BA"/>
    <n v="3.5999999999999996"/>
    <s v="Tóth, Tomáš"/>
    <m/>
  </r>
  <r>
    <d v="2026-08-17T00:00:00"/>
    <s v="Sústredenie"/>
    <x v="2"/>
    <x v="0"/>
    <n v="2"/>
    <m/>
    <m/>
    <m/>
    <n v="1.2"/>
    <n v="2.5"/>
    <n v="2.4"/>
    <s v="POHODA Trnava"/>
    <n v="6"/>
    <s v="Varga, Patrik"/>
    <m/>
  </r>
  <r>
    <d v="2026-08-17T00:00:00"/>
    <s v="Sústredenie"/>
    <x v="3"/>
    <x v="0"/>
    <n v="2"/>
    <m/>
    <m/>
    <m/>
    <n v="1.2"/>
    <n v="2.5"/>
    <n v="2.4"/>
    <s v="POHODA Trnava"/>
    <n v="6"/>
    <s v="Varga, Patrik"/>
    <m/>
  </r>
  <r>
    <d v="2026-08-21T00:00:00"/>
    <s v="JT"/>
    <x v="2"/>
    <x v="1"/>
    <n v="4"/>
    <n v="6"/>
    <m/>
    <n v="2"/>
    <n v="1.2"/>
    <n v="2.5"/>
    <n v="7.1999999999999993"/>
    <s v="POHODA Trnava"/>
    <n v="18"/>
    <s v="Varga, Patrik"/>
    <m/>
  </r>
  <r>
    <d v="2026-08-21T00:00:00"/>
    <s v="JT"/>
    <x v="3"/>
    <x v="1"/>
    <n v="4"/>
    <n v="2"/>
    <m/>
    <n v="10"/>
    <n v="1.2"/>
    <n v="2.5"/>
    <n v="16.8"/>
    <s v="POHODA Trnava"/>
    <n v="42"/>
    <s v="Varga, Patrik"/>
    <m/>
  </r>
  <r>
    <d v="2026-08-28T00:00:00"/>
    <s v="Sústredenie"/>
    <x v="4"/>
    <x v="2"/>
    <n v="4"/>
    <m/>
    <m/>
    <m/>
    <n v="1.1000000000000001"/>
    <n v="1.5"/>
    <n v="4.4000000000000004"/>
    <s v="BALDI KE"/>
    <n v="6.6000000000000005"/>
    <s v="Koctur, Tomáš"/>
    <m/>
  </r>
  <r>
    <d v="2026-08-28T00:00:00"/>
    <s v="Sústredenie"/>
    <x v="5"/>
    <x v="2"/>
    <n v="4"/>
    <m/>
    <m/>
    <m/>
    <n v="1.1000000000000001"/>
    <n v="1.5"/>
    <n v="4.4000000000000004"/>
    <s v="BALDI KE"/>
    <n v="6.6000000000000005"/>
    <s v="Kuchárik, Tomáš"/>
    <m/>
  </r>
  <r>
    <d v="2026-08-28T00:00:00"/>
    <s v="Sústredenie"/>
    <x v="2"/>
    <x v="2"/>
    <n v="4"/>
    <m/>
    <m/>
    <m/>
    <n v="1.2"/>
    <n v="2.5"/>
    <n v="4.8"/>
    <s v="POHODA Trnava"/>
    <n v="12"/>
    <s v="Varga, Patrik"/>
    <m/>
  </r>
  <r>
    <d v="2026-08-28T00:00:00"/>
    <s v="Sústredenie"/>
    <x v="6"/>
    <x v="2"/>
    <n v="4"/>
    <m/>
    <m/>
    <m/>
    <n v="1.1000000000000001"/>
    <n v="1.5"/>
    <n v="4.4000000000000004"/>
    <s v="BALDI KE"/>
    <n v="6.6000000000000005"/>
    <s v="Kuchárik, Tomáš"/>
    <m/>
  </r>
  <r>
    <d v="2026-08-28T00:00:00"/>
    <s v="Sústredenie"/>
    <x v="3"/>
    <x v="2"/>
    <n v="4"/>
    <m/>
    <m/>
    <m/>
    <n v="1.2"/>
    <n v="2.5"/>
    <n v="4.8"/>
    <s v="POHODA Trnava"/>
    <n v="12"/>
    <s v="Varga, Patrik"/>
    <m/>
  </r>
  <r>
    <d v="2026-08-28T00:00:00"/>
    <s v="Sústredenie"/>
    <x v="7"/>
    <x v="2"/>
    <n v="4"/>
    <m/>
    <m/>
    <m/>
    <n v="1.1000000000000001"/>
    <n v="1.5"/>
    <n v="4.4000000000000004"/>
    <s v="BALDI KE"/>
    <n v="6.6000000000000005"/>
    <s v="Koctur, Tomáš"/>
    <m/>
  </r>
  <r>
    <d v="2026-08-28T00:00:00"/>
    <s v="Sústredenie"/>
    <x v="1"/>
    <x v="2"/>
    <n v="4"/>
    <m/>
    <m/>
    <m/>
    <n v="1.2"/>
    <n v="1.5"/>
    <n v="4.8"/>
    <s v="IMET SK BA"/>
    <n v="7.1999999999999993"/>
    <s v="Tóth, Tomáš"/>
    <m/>
  </r>
  <r>
    <d v="2026-08-28T00:00:00"/>
    <s v="Sústredenie"/>
    <x v="8"/>
    <x v="2"/>
    <n v="4"/>
    <m/>
    <m/>
    <m/>
    <n v="1.1000000000000001"/>
    <n v="1.5"/>
    <n v="4.4000000000000004"/>
    <s v="BALDI KE"/>
    <n v="6.6000000000000005"/>
    <s v="Koctur, Tomáš"/>
    <m/>
  </r>
  <r>
    <d v="2026-08-28T00:00:00"/>
    <s v="Sústredenie"/>
    <x v="9"/>
    <x v="2"/>
    <n v="4"/>
    <m/>
    <m/>
    <m/>
    <n v="1.1000000000000001"/>
    <n v="2.5"/>
    <n v="4.4000000000000004"/>
    <s v="POHODA Trnava"/>
    <n v="11"/>
    <s v="Varga, Patrik"/>
    <m/>
  </r>
  <r>
    <d v="2026-08-28T00:00:00"/>
    <s v="Sústredenie"/>
    <x v="10"/>
    <x v="2"/>
    <n v="4"/>
    <m/>
    <m/>
    <m/>
    <n v="1.1000000000000001"/>
    <n v="1.5"/>
    <n v="4.4000000000000004"/>
    <s v="BALDI KE"/>
    <n v="6.6000000000000005"/>
    <s v="Koctur, Tomáš"/>
    <m/>
  </r>
  <r>
    <d v="2026-08-28T00:00:00"/>
    <s v="Sústredenie"/>
    <x v="11"/>
    <x v="2"/>
    <n v="4"/>
    <m/>
    <m/>
    <m/>
    <n v="1.1000000000000001"/>
    <n v="2.5"/>
    <n v="4.4000000000000004"/>
    <s v="POHODA Trnava"/>
    <n v="11"/>
    <s v="Varga, Patrik"/>
    <m/>
  </r>
  <r>
    <d v="2026-09-12T00:00:00"/>
    <s v="T_B"/>
    <x v="0"/>
    <x v="3"/>
    <n v="2"/>
    <n v="2"/>
    <m/>
    <n v="3"/>
    <n v="1.2"/>
    <n v="1.5"/>
    <n v="6"/>
    <s v="IMET SK BA"/>
    <n v="9"/>
    <s v="Tóth, Tomáš"/>
    <m/>
  </r>
  <r>
    <d v="2026-09-12T00:00:00"/>
    <s v="T_B"/>
    <x v="3"/>
    <x v="3"/>
    <n v="2"/>
    <n v="10"/>
    <m/>
    <m/>
    <n v="1.2"/>
    <n v="2.5"/>
    <n v="2.4"/>
    <s v="POHODA Trnava"/>
    <n v="6"/>
    <s v="Varga, Patrik"/>
    <m/>
  </r>
  <r>
    <d v="2026-09-18T00:00:00"/>
    <s v="ESF"/>
    <x v="12"/>
    <x v="4"/>
    <n v="8"/>
    <n v="10"/>
    <m/>
    <m/>
    <n v="1.1000000000000001"/>
    <n v="1"/>
    <n v="8.8000000000000007"/>
    <s v="ŠK Pionierska"/>
    <n v="8.8000000000000007"/>
    <s v="Tužinčin, Lukáš"/>
    <m/>
  </r>
  <r>
    <d v="2026-09-18T00:00:00"/>
    <s v="ESF"/>
    <x v="13"/>
    <x v="4"/>
    <n v="8"/>
    <n v="8"/>
    <m/>
    <n v="6"/>
    <n v="1.1000000000000001"/>
    <n v="1"/>
    <n v="15.400000000000002"/>
    <s v="ŠK Pionierska"/>
    <n v="15.400000000000002"/>
    <s v="Tužinčin, Lukáš"/>
    <m/>
  </r>
  <r>
    <d v="2026-09-18T00:00:00"/>
    <s v="ESF"/>
    <x v="1"/>
    <x v="4"/>
    <n v="8"/>
    <n v="6"/>
    <m/>
    <n v="6"/>
    <n v="1.2"/>
    <n v="1.5"/>
    <n v="16.8"/>
    <s v="IMET SK BA"/>
    <n v="25.200000000000003"/>
    <s v="Tóth, Tomáš"/>
    <m/>
  </r>
  <r>
    <d v="2026-09-18T00:00:00"/>
    <s v="ESF"/>
    <x v="0"/>
    <x v="4"/>
    <n v="8"/>
    <n v="19"/>
    <m/>
    <m/>
    <n v="1.2"/>
    <n v="1.5"/>
    <n v="9.6"/>
    <s v="IMET SK BA"/>
    <n v="14.399999999999999"/>
    <s v="Tóth, Tomáš"/>
    <m/>
  </r>
  <r>
    <d v="2026-09-18T00:00:00"/>
    <s v="ESF"/>
    <x v="14"/>
    <x v="4"/>
    <n v="8"/>
    <n v="10"/>
    <m/>
    <m/>
    <n v="1.1000000000000001"/>
    <n v="1"/>
    <n v="8.8000000000000007"/>
    <s v="ŠK Pionierska"/>
    <n v="8.8000000000000007"/>
    <s v="Ontong, Daniel"/>
    <m/>
  </r>
  <r>
    <d v="2026-09-18T00:00:00"/>
    <s v="ESF"/>
    <x v="10"/>
    <x v="4"/>
    <n v="8"/>
    <n v="4"/>
    <m/>
    <n v="6"/>
    <n v="1.1000000000000001"/>
    <n v="1.5"/>
    <n v="15.400000000000002"/>
    <s v="BALDI KE"/>
    <n v="23.1"/>
    <s v="Koctur, Tomáš"/>
    <m/>
  </r>
  <r>
    <d v="2026-09-18T00:00:00"/>
    <s v="ESF"/>
    <x v="8"/>
    <x v="4"/>
    <n v="8"/>
    <n v="8"/>
    <m/>
    <n v="6"/>
    <n v="1.1000000000000001"/>
    <n v="1.5"/>
    <n v="15.400000000000002"/>
    <s v="BALDI KE"/>
    <n v="23.1"/>
    <s v="Koctur, Tomáš"/>
    <m/>
  </r>
  <r>
    <d v="2026-09-18T00:00:00"/>
    <s v="ESF"/>
    <x v="6"/>
    <x v="4"/>
    <n v="8"/>
    <n v="10"/>
    <m/>
    <m/>
    <n v="1.1000000000000001"/>
    <n v="1.5"/>
    <n v="8.8000000000000007"/>
    <s v="BALDI KE"/>
    <n v="13.200000000000001"/>
    <s v="Kuchárik, Tomáš"/>
    <m/>
  </r>
  <r>
    <d v="2026-09-18T00:00:00"/>
    <s v="ESF"/>
    <x v="5"/>
    <x v="4"/>
    <n v="8"/>
    <n v="20"/>
    <m/>
    <m/>
    <n v="1.1000000000000001"/>
    <n v="1.5"/>
    <n v="8.8000000000000007"/>
    <s v="BALDI KE"/>
    <n v="13.200000000000001"/>
    <s v="Kuchárik, Tomáš"/>
    <m/>
  </r>
  <r>
    <d v="2026-09-18T00:00:00"/>
    <s v="ESF"/>
    <x v="15"/>
    <x v="4"/>
    <n v="8"/>
    <n v="8"/>
    <m/>
    <n v="6"/>
    <n v="1.05"/>
    <n v="1.5"/>
    <n v="14.700000000000001"/>
    <s v="IMET SK BA"/>
    <n v="22.05"/>
    <s v="Tóth, Tomáš"/>
    <m/>
  </r>
  <r>
    <d v="2026-09-18T00:00:00"/>
    <s v="ESF"/>
    <x v="16"/>
    <x v="4"/>
    <n v="8"/>
    <n v="14"/>
    <m/>
    <m/>
    <n v="1.1000000000000001"/>
    <n v="1.5"/>
    <n v="8.8000000000000007"/>
    <s v="BALDI KE"/>
    <n v="13.200000000000001"/>
    <s v="Fecák, Tomáš"/>
    <m/>
  </r>
  <r>
    <d v="2026-09-18T00:00:00"/>
    <s v="ESF"/>
    <x v="17"/>
    <x v="4"/>
    <n v="8"/>
    <n v="17"/>
    <m/>
    <m/>
    <n v="1.2"/>
    <n v="2"/>
    <n v="9.6"/>
    <s v="ŠK Pionierska"/>
    <n v="19.2"/>
    <s v="Lorinčík, Dušan"/>
    <m/>
  </r>
  <r>
    <d v="2026-09-18T00:00:00"/>
    <s v="ESF"/>
    <x v="2"/>
    <x v="4"/>
    <n v="8"/>
    <n v="5"/>
    <m/>
    <n v="6"/>
    <n v="1.2"/>
    <n v="2.5"/>
    <n v="16.8"/>
    <s v="POHODA Trnava"/>
    <n v="42"/>
    <s v="Varga, Patrik"/>
    <m/>
  </r>
  <r>
    <d v="2026-09-18T00:00:00"/>
    <s v="ESF"/>
    <x v="3"/>
    <x v="4"/>
    <n v="8"/>
    <n v="8"/>
    <m/>
    <n v="6"/>
    <n v="1.2"/>
    <n v="2.5"/>
    <n v="16.8"/>
    <s v="POHODA Trnava"/>
    <n v="42"/>
    <s v="Varga, Patrik"/>
    <m/>
  </r>
  <r>
    <d v="2026-09-24T00:00:00"/>
    <s v="ESF"/>
    <x v="1"/>
    <x v="4"/>
    <n v="8"/>
    <n v="6"/>
    <m/>
    <n v="6"/>
    <n v="1.2"/>
    <n v="1.5"/>
    <n v="16.8"/>
    <s v="IMET SK BA"/>
    <n v="25.200000000000003"/>
    <s v="Tóth, Tomáš"/>
    <m/>
  </r>
  <r>
    <d v="2026-09-26T00:00:00"/>
    <s v="T_A"/>
    <x v="17"/>
    <x v="5"/>
    <n v="3"/>
    <n v="11"/>
    <m/>
    <m/>
    <n v="1.2"/>
    <n v="2"/>
    <n v="3.5999999999999996"/>
    <s v="ŠK Pionierska"/>
    <n v="7.1999999999999993"/>
    <s v="Lorinčík, Dušan"/>
    <m/>
  </r>
  <r>
    <d v="2026-09-26T00:00:00"/>
    <s v="Školenie rozhodcov"/>
    <x v="8"/>
    <x v="6"/>
    <n v="3"/>
    <m/>
    <m/>
    <m/>
    <n v="1.1000000000000001"/>
    <n v="1.5"/>
    <n v="3.3000000000000003"/>
    <s v="BALDI KE"/>
    <n v="4.95"/>
    <s v="Koctur, Tomáš"/>
    <m/>
  </r>
  <r>
    <d v="2026-09-26T00:00:00"/>
    <s v="Školenie rozhodcov"/>
    <x v="0"/>
    <x v="6"/>
    <n v="3"/>
    <m/>
    <m/>
    <m/>
    <n v="1.2"/>
    <n v="1.5"/>
    <n v="3.5999999999999996"/>
    <s v="IMET SK BA"/>
    <n v="5.3999999999999995"/>
    <s v="Tóth, Tomáš"/>
    <m/>
  </r>
  <r>
    <d v="2026-09-26T00:00:00"/>
    <s v="Školenie rozhodcov"/>
    <x v="4"/>
    <x v="6"/>
    <n v="3"/>
    <m/>
    <m/>
    <m/>
    <n v="1.1000000000000001"/>
    <n v="1.5"/>
    <n v="3.3000000000000003"/>
    <s v="BALDI KE"/>
    <n v="4.95"/>
    <s v="Koctur, Tomáš"/>
    <m/>
  </r>
  <r>
    <d v="2026-09-27T00:00:00"/>
    <s v="JT"/>
    <x v="10"/>
    <x v="7"/>
    <n v="2"/>
    <n v="1"/>
    <n v="5"/>
    <n v="4"/>
    <n v="1.1000000000000001"/>
    <n v="1.5"/>
    <n v="6.6000000000000005"/>
    <s v="BALDI KE"/>
    <n v="9.9"/>
    <s v="Koctur, Tomáš"/>
    <m/>
  </r>
  <r>
    <d v="2026-09-27T00:00:00"/>
    <s v="JT"/>
    <x v="13"/>
    <x v="7"/>
    <n v="2"/>
    <n v="2"/>
    <n v="5"/>
    <n v="3"/>
    <n v="1.1000000000000001"/>
    <n v="1"/>
    <n v="5.5"/>
    <s v="ŠK Pionierska"/>
    <n v="5.5"/>
    <s v="Tužinčin, Lukáš"/>
    <m/>
  </r>
  <r>
    <d v="2026-09-27T00:00:00"/>
    <s v="JT"/>
    <x v="18"/>
    <x v="7"/>
    <n v="2"/>
    <n v="3"/>
    <n v="5"/>
    <n v="2"/>
    <n v="1.1000000000000001"/>
    <n v="1"/>
    <n v="4.4000000000000004"/>
    <s v="ŠK Pionierska"/>
    <n v="4.4000000000000004"/>
    <s v="Hrúziková, Linda"/>
    <m/>
  </r>
  <r>
    <d v="2026-09-27T00:00:00"/>
    <s v="JT"/>
    <x v="19"/>
    <x v="7"/>
    <n v="2"/>
    <n v="4"/>
    <n v="5"/>
    <n v="1"/>
    <n v="1.05"/>
    <e v="#N/A"/>
    <n v="3.1500000000000004"/>
    <s v="BALDI KE"/>
    <e v="#N/A"/>
    <s v="CHÝBA"/>
    <m/>
  </r>
  <r>
    <d v="2026-09-27T00:00:00"/>
    <s v="JT"/>
    <x v="20"/>
    <x v="7"/>
    <n v="2"/>
    <n v="5"/>
    <n v="5"/>
    <m/>
    <n v="1.05"/>
    <n v="1"/>
    <n v="2.1"/>
    <s v="ŠK Pionierska"/>
    <n v="2.1"/>
    <s v="Ontong, Daniel"/>
    <m/>
  </r>
  <r>
    <d v="2026-09-27T00:00:00"/>
    <s v="JT"/>
    <x v="15"/>
    <x v="7"/>
    <n v="2"/>
    <n v="1"/>
    <n v="4"/>
    <n v="3"/>
    <n v="1.05"/>
    <n v="1.5"/>
    <n v="5.25"/>
    <s v="IMET SK BA"/>
    <n v="7.875"/>
    <s v="Tóth, Tomáš"/>
    <m/>
  </r>
  <r>
    <d v="2026-09-27T00:00:00"/>
    <s v="JT"/>
    <x v="21"/>
    <x v="7"/>
    <n v="2"/>
    <n v="2"/>
    <n v="4"/>
    <n v="2"/>
    <n v="1.1000000000000001"/>
    <n v="1.5"/>
    <n v="4.4000000000000004"/>
    <s v="BALDI KE"/>
    <n v="6.6000000000000005"/>
    <s v="Fecák, Tomáš"/>
    <m/>
  </r>
  <r>
    <d v="2026-09-27T00:00:00"/>
    <s v="JT"/>
    <x v="14"/>
    <x v="7"/>
    <n v="2"/>
    <n v="3"/>
    <n v="4"/>
    <n v="1"/>
    <n v="1.1000000000000001"/>
    <n v="1"/>
    <n v="3.3000000000000003"/>
    <s v="ŠK Pionierska"/>
    <n v="3.3000000000000003"/>
    <s v="Ontong, Daniel"/>
    <m/>
  </r>
  <r>
    <d v="2026-09-27T00:00:00"/>
    <s v="JT"/>
    <x v="22"/>
    <x v="7"/>
    <n v="2"/>
    <n v="4"/>
    <n v="4"/>
    <m/>
    <n v="1.1000000000000001"/>
    <n v="1.5"/>
    <n v="2.2000000000000002"/>
    <s v="BALDI KE"/>
    <n v="3.3000000000000003"/>
    <s v="Fecák, Tomáš"/>
    <m/>
  </r>
  <r>
    <d v="2026-09-27T00:00:00"/>
    <s v="JT"/>
    <x v="6"/>
    <x v="7"/>
    <n v="2"/>
    <n v="1"/>
    <n v="3"/>
    <n v="2"/>
    <n v="1.1000000000000001"/>
    <n v="1.5"/>
    <n v="4.4000000000000004"/>
    <s v="BALDI KE"/>
    <n v="6.6000000000000005"/>
    <s v="Kuchárik, Tomáš"/>
    <m/>
  </r>
  <r>
    <d v="2026-09-27T00:00:00"/>
    <s v="JT"/>
    <x v="23"/>
    <x v="7"/>
    <n v="2"/>
    <n v="2"/>
    <n v="3"/>
    <n v="1"/>
    <n v="1.05"/>
    <e v="#N/A"/>
    <n v="3.1500000000000004"/>
    <s v="BALDI KE"/>
    <e v="#N/A"/>
    <s v="CHÝBA"/>
    <m/>
  </r>
  <r>
    <d v="2026-09-27T00:00:00"/>
    <s v="JT"/>
    <x v="24"/>
    <x v="7"/>
    <n v="2"/>
    <n v="3"/>
    <n v="3"/>
    <m/>
    <n v="1.1000000000000001"/>
    <n v="1.5"/>
    <n v="2.2000000000000002"/>
    <s v="ŠK Pionierska"/>
    <n v="3.3000000000000003"/>
    <s v="Kohlerová, Klára"/>
    <m/>
  </r>
  <r>
    <d v="2026-09-27T00:00:00"/>
    <s v="JT"/>
    <x v="3"/>
    <x v="7"/>
    <n v="2"/>
    <n v="1"/>
    <n v="5"/>
    <n v="4"/>
    <n v="1.2"/>
    <n v="2.5"/>
    <n v="7.1999999999999993"/>
    <s v="POHODA Trnava"/>
    <n v="18"/>
    <s v="Varga, Patrik"/>
    <m/>
  </r>
  <r>
    <d v="2026-09-27T00:00:00"/>
    <s v="JT"/>
    <x v="2"/>
    <x v="7"/>
    <n v="2"/>
    <n v="2"/>
    <n v="5"/>
    <n v="3"/>
    <n v="1.2"/>
    <n v="2.5"/>
    <n v="6"/>
    <s v="POHODA Trnava"/>
    <n v="15"/>
    <s v="Varga, Patrik"/>
    <m/>
  </r>
  <r>
    <d v="2026-09-27T00:00:00"/>
    <s v="JT"/>
    <x v="5"/>
    <x v="7"/>
    <n v="2"/>
    <n v="3"/>
    <n v="5"/>
    <n v="2"/>
    <n v="1.1000000000000001"/>
    <n v="1.5"/>
    <n v="4.4000000000000004"/>
    <s v="BALDI KE"/>
    <n v="6.6000000000000005"/>
    <s v="Kuchárik, Tomáš"/>
    <m/>
  </r>
  <r>
    <d v="2026-09-27T00:00:00"/>
    <s v="JT"/>
    <x v="25"/>
    <x v="7"/>
    <n v="2"/>
    <n v="4"/>
    <n v="5"/>
    <n v="1"/>
    <n v="1.05"/>
    <e v="#N/A"/>
    <n v="3.1500000000000004"/>
    <s v="BALDI KE"/>
    <e v="#N/A"/>
    <s v="CHÝBA"/>
    <m/>
  </r>
  <r>
    <d v="2026-09-27T00:00:00"/>
    <s v="JT"/>
    <x v="26"/>
    <x v="7"/>
    <n v="2"/>
    <n v="5"/>
    <n v="5"/>
    <m/>
    <n v="1.05"/>
    <e v="#N/A"/>
    <n v="2.1"/>
    <s v="BALDI KE"/>
    <e v="#N/A"/>
    <s v="CHÝBA"/>
    <m/>
  </r>
  <r>
    <d v="2026-09-27T00:00:00"/>
    <s v="JT"/>
    <x v="8"/>
    <x v="7"/>
    <n v="2"/>
    <n v="1"/>
    <n v="3"/>
    <n v="2"/>
    <n v="1.1000000000000001"/>
    <n v="1.5"/>
    <n v="4.4000000000000004"/>
    <s v="BALDI KE"/>
    <n v="6.6000000000000005"/>
    <s v="Koctur, Tomáš"/>
    <m/>
  </r>
  <r>
    <d v="2026-09-27T00:00:00"/>
    <s v="JT"/>
    <x v="27"/>
    <x v="7"/>
    <n v="2"/>
    <n v="2"/>
    <n v="3"/>
    <n v="1"/>
    <n v="1.1000000000000001"/>
    <n v="1.5"/>
    <n v="3.3000000000000003"/>
    <s v="ŠK Pionierska"/>
    <n v="4.95"/>
    <s v="Kohlerová, Klára"/>
    <m/>
  </r>
  <r>
    <d v="2026-09-27T00:00:00"/>
    <s v="JT"/>
    <x v="28"/>
    <x v="7"/>
    <n v="2"/>
    <n v="3"/>
    <n v="3"/>
    <m/>
    <n v="1.1000000000000001"/>
    <n v="1.5"/>
    <n v="2.2000000000000002"/>
    <s v="BALDI KE"/>
    <n v="3.3000000000000003"/>
    <s v="Fecák, Tomáš"/>
    <m/>
  </r>
  <r>
    <d v="2026-09-10T00:00:00"/>
    <s v="T_B"/>
    <x v="0"/>
    <x v="1"/>
    <n v="4"/>
    <n v="3"/>
    <m/>
    <n v="6"/>
    <n v="1.2"/>
    <n v="1.5"/>
    <n v="12"/>
    <s v="IMET SK BA"/>
    <n v="18"/>
    <s v="Tóth, Tomáš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CFEBB6-E7DF-F443-B32A-112D06DCC243}" name="PivotTable2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Meno">
  <location ref="S10:T40" firstHeaderRow="1" firstDataRow="1" firstDataCol="1"/>
  <pivotFields count="15">
    <pivotField showAll="0"/>
    <pivotField showAll="0"/>
    <pivotField axis="axisRow" showAll="0" sortType="descending">
      <items count="103">
        <item m="1" x="76"/>
        <item m="1" x="94"/>
        <item x="9"/>
        <item m="1" x="75"/>
        <item m="1" x="95"/>
        <item m="1" x="74"/>
        <item m="1" x="101"/>
        <item m="1" x="98"/>
        <item m="1" x="71"/>
        <item m="1" x="77"/>
        <item m="1" x="30"/>
        <item m="1" x="96"/>
        <item m="1" x="70"/>
        <item m="1" x="97"/>
        <item m="1" x="72"/>
        <item x="1"/>
        <item x="4"/>
        <item x="17"/>
        <item x="7"/>
        <item m="1" x="99"/>
        <item m="1" x="100"/>
        <item x="27"/>
        <item m="1" x="41"/>
        <item m="1" x="79"/>
        <item m="1" x="93"/>
        <item m="1" x="50"/>
        <item x="0"/>
        <item m="1" x="73"/>
        <item m="1" x="40"/>
        <item x="8"/>
        <item x="10"/>
        <item m="1" x="56"/>
        <item m="1" x="78"/>
        <item m="1" x="45"/>
        <item m="1" x="80"/>
        <item m="1" x="42"/>
        <item x="28"/>
        <item m="1" x="33"/>
        <item x="22"/>
        <item m="1" x="81"/>
        <item x="21"/>
        <item m="1" x="36"/>
        <item m="1" x="67"/>
        <item m="1" x="68"/>
        <item x="24"/>
        <item m="1" x="82"/>
        <item x="13"/>
        <item m="1" x="83"/>
        <item x="12"/>
        <item x="18"/>
        <item m="1" x="84"/>
        <item m="1" x="85"/>
        <item m="1" x="86"/>
        <item m="1" x="87"/>
        <item m="1" x="88"/>
        <item m="1" x="89"/>
        <item m="1" x="90"/>
        <item m="1" x="29"/>
        <item m="1" x="91"/>
        <item m="1" x="31"/>
        <item m="1" x="92"/>
        <item m="1" x="38"/>
        <item x="6"/>
        <item x="5"/>
        <item x="11"/>
        <item x="2"/>
        <item x="3"/>
        <item x="16"/>
        <item m="1" x="32"/>
        <item m="1" x="34"/>
        <item m="1" x="69"/>
        <item x="15"/>
        <item m="1" x="37"/>
        <item m="1" x="39"/>
        <item m="1" x="43"/>
        <item m="1" x="44"/>
        <item m="1" x="47"/>
        <item m="1" x="48"/>
        <item m="1" x="49"/>
        <item x="25"/>
        <item m="1" x="51"/>
        <item m="1" x="52"/>
        <item m="1" x="53"/>
        <item m="1" x="35"/>
        <item m="1" x="54"/>
        <item m="1" x="55"/>
        <item x="14"/>
        <item m="1" x="57"/>
        <item m="1" x="58"/>
        <item m="1" x="59"/>
        <item m="1" x="60"/>
        <item m="1" x="61"/>
        <item m="1" x="62"/>
        <item x="20"/>
        <item m="1" x="63"/>
        <item m="1" x="64"/>
        <item m="1" x="65"/>
        <item m="1" x="66"/>
        <item m="1" x="46"/>
        <item x="19"/>
        <item x="23"/>
        <item x="2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numFmtId="3" showAll="0"/>
    <pivotField showAll="0"/>
    <pivotField showAll="0"/>
    <pivotField showAll="0"/>
    <pivotField numFmtId="4" showAll="0"/>
    <pivotField numFmtId="166" showAll="0"/>
    <pivotField dataField="1" numFmtId="3" showAll="0"/>
    <pivotField showAll="0"/>
    <pivotField numFmtId="166" showAll="0"/>
    <pivotField showAll="0"/>
    <pivotField showAll="0"/>
  </pivotFields>
  <rowFields count="1">
    <field x="2"/>
  </rowFields>
  <rowItems count="30">
    <i>
      <x v="66"/>
    </i>
    <i>
      <x v="15"/>
    </i>
    <i>
      <x v="65"/>
    </i>
    <i>
      <x v="26"/>
    </i>
    <i>
      <x v="29"/>
    </i>
    <i>
      <x v="30"/>
    </i>
    <i>
      <x v="46"/>
    </i>
    <i>
      <x v="71"/>
    </i>
    <i>
      <x v="62"/>
    </i>
    <i>
      <x v="63"/>
    </i>
    <i>
      <x v="17"/>
    </i>
    <i>
      <x v="86"/>
    </i>
    <i>
      <x v="67"/>
    </i>
    <i>
      <x v="48"/>
    </i>
    <i>
      <x v="16"/>
    </i>
    <i>
      <x v="64"/>
    </i>
    <i>
      <x v="2"/>
    </i>
    <i>
      <x v="49"/>
    </i>
    <i>
      <x v="18"/>
    </i>
    <i>
      <x v="40"/>
    </i>
    <i>
      <x v="21"/>
    </i>
    <i>
      <x v="99"/>
    </i>
    <i>
      <x v="79"/>
    </i>
    <i>
      <x v="100"/>
    </i>
    <i>
      <x v="38"/>
    </i>
    <i>
      <x v="44"/>
    </i>
    <i>
      <x v="36"/>
    </i>
    <i>
      <x v="101"/>
    </i>
    <i>
      <x v="93"/>
    </i>
    <i t="grand">
      <x/>
    </i>
  </rowItems>
  <colItems count="1">
    <i/>
  </colItems>
  <dataFields count="1">
    <dataField name="Sum of Body spolu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C758AD-0CBA-274D-9833-1650E3CC90D4}" name="Kontingenčná tabuľka1" cacheId="5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X10:Y40" firstHeaderRow="1" firstDataRow="1" firstDataCol="1"/>
  <pivotFields count="15">
    <pivotField numFmtId="165" showAll="0"/>
    <pivotField dataField="1" showAll="0"/>
    <pivotField axis="axisRow" showAll="0" sortType="descending">
      <items count="103">
        <item x="24"/>
        <item m="1" x="83"/>
        <item x="21"/>
        <item m="1" x="92"/>
        <item m="1" x="85"/>
        <item m="1" x="76"/>
        <item m="1" x="79"/>
        <item m="1" x="94"/>
        <item x="0"/>
        <item x="9"/>
        <item m="1" x="90"/>
        <item m="1" x="75"/>
        <item m="1" x="87"/>
        <item x="6"/>
        <item m="1" x="88"/>
        <item m="1" x="33"/>
        <item x="18"/>
        <item x="12"/>
        <item m="1" x="100"/>
        <item m="1" x="78"/>
        <item x="28"/>
        <item x="27"/>
        <item m="1" x="73"/>
        <item m="1" x="95"/>
        <item m="1" x="74"/>
        <item x="22"/>
        <item m="1" x="36"/>
        <item m="1" x="31"/>
        <item m="1" x="68"/>
        <item x="7"/>
        <item m="1" x="38"/>
        <item x="5"/>
        <item m="1" x="50"/>
        <item m="1" x="101"/>
        <item m="1" x="67"/>
        <item m="1" x="98"/>
        <item x="10"/>
        <item m="1" x="71"/>
        <item m="1" x="80"/>
        <item m="1" x="82"/>
        <item m="1" x="77"/>
        <item m="1" x="30"/>
        <item m="1" x="96"/>
        <item m="1" x="40"/>
        <item m="1" x="70"/>
        <item m="1" x="84"/>
        <item m="1" x="97"/>
        <item x="8"/>
        <item m="1" x="99"/>
        <item m="1" x="93"/>
        <item m="1" x="45"/>
        <item m="1" x="56"/>
        <item m="1" x="86"/>
        <item m="1" x="41"/>
        <item x="13"/>
        <item m="1" x="42"/>
        <item m="1" x="72"/>
        <item m="1" x="81"/>
        <item x="1"/>
        <item m="1" x="89"/>
        <item m="1" x="91"/>
        <item x="4"/>
        <item x="17"/>
        <item m="1" x="29"/>
        <item x="11"/>
        <item x="2"/>
        <item x="3"/>
        <item x="16"/>
        <item m="1" x="32"/>
        <item m="1" x="34"/>
        <item m="1" x="69"/>
        <item x="15"/>
        <item m="1" x="37"/>
        <item m="1" x="39"/>
        <item m="1" x="43"/>
        <item m="1" x="44"/>
        <item m="1" x="47"/>
        <item m="1" x="48"/>
        <item m="1" x="49"/>
        <item x="25"/>
        <item m="1" x="51"/>
        <item m="1" x="52"/>
        <item m="1" x="53"/>
        <item m="1" x="35"/>
        <item m="1" x="54"/>
        <item m="1" x="55"/>
        <item x="14"/>
        <item m="1" x="57"/>
        <item m="1" x="58"/>
        <item m="1" x="59"/>
        <item m="1" x="60"/>
        <item m="1" x="61"/>
        <item m="1" x="62"/>
        <item x="20"/>
        <item m="1" x="63"/>
        <item m="1" x="64"/>
        <item m="1" x="65"/>
        <item m="1" x="66"/>
        <item m="1" x="46"/>
        <item x="19"/>
        <item x="23"/>
        <item x="2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numFmtId="3" showAll="0"/>
    <pivotField showAll="0"/>
    <pivotField showAll="0"/>
    <pivotField showAll="0"/>
    <pivotField numFmtId="4" showAll="0"/>
    <pivotField numFmtId="166" showAll="0"/>
    <pivotField numFmtId="3" showAll="0"/>
    <pivotField showAll="0"/>
    <pivotField numFmtId="166" showAll="0"/>
    <pivotField showAll="0"/>
    <pivotField showAll="0"/>
  </pivotFields>
  <rowFields count="1">
    <field x="2"/>
  </rowFields>
  <rowItems count="30">
    <i>
      <x v="66"/>
    </i>
    <i>
      <x v="65"/>
    </i>
    <i>
      <x v="8"/>
    </i>
    <i>
      <x v="58"/>
    </i>
    <i>
      <x v="47"/>
    </i>
    <i>
      <x v="31"/>
    </i>
    <i>
      <x v="36"/>
    </i>
    <i>
      <x v="13"/>
    </i>
    <i>
      <x v="86"/>
    </i>
    <i>
      <x v="71"/>
    </i>
    <i>
      <x v="61"/>
    </i>
    <i>
      <x v="62"/>
    </i>
    <i>
      <x v="54"/>
    </i>
    <i>
      <x v="101"/>
    </i>
    <i>
      <x v="2"/>
    </i>
    <i>
      <x v="9"/>
    </i>
    <i>
      <x/>
    </i>
    <i>
      <x v="99"/>
    </i>
    <i>
      <x v="17"/>
    </i>
    <i>
      <x v="67"/>
    </i>
    <i>
      <x v="20"/>
    </i>
    <i>
      <x v="79"/>
    </i>
    <i>
      <x v="21"/>
    </i>
    <i>
      <x v="93"/>
    </i>
    <i>
      <x v="64"/>
    </i>
    <i>
      <x v="100"/>
    </i>
    <i>
      <x v="25"/>
    </i>
    <i>
      <x v="16"/>
    </i>
    <i>
      <x v="29"/>
    </i>
    <i t="grand">
      <x/>
    </i>
  </rowItems>
  <colItems count="1">
    <i/>
  </colItems>
  <dataFields count="1">
    <dataField name="Počet z Turnaj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FBEA85-9328-4DA2-AFF7-82B5B0D41A6E}" name="Kontingenčná tabuľka2" cacheId="5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AB10:AD32" firstHeaderRow="1" firstDataRow="2" firstDataCol="1"/>
  <pivotFields count="15">
    <pivotField numFmtId="165" showAll="0"/>
    <pivotField dataField="1" showAll="0"/>
    <pivotField axis="axisRow" showAll="0" sortType="descending">
      <items count="103">
        <item x="24"/>
        <item m="1" x="83"/>
        <item x="21"/>
        <item m="1" x="92"/>
        <item m="1" x="85"/>
        <item m="1" x="76"/>
        <item m="1" x="79"/>
        <item m="1" x="94"/>
        <item x="0"/>
        <item x="9"/>
        <item m="1" x="90"/>
        <item m="1" x="75"/>
        <item m="1" x="87"/>
        <item x="6"/>
        <item m="1" x="88"/>
        <item m="1" x="33"/>
        <item x="18"/>
        <item x="12"/>
        <item m="1" x="100"/>
        <item m="1" x="78"/>
        <item x="28"/>
        <item x="27"/>
        <item m="1" x="73"/>
        <item m="1" x="95"/>
        <item m="1" x="74"/>
        <item x="22"/>
        <item m="1" x="36"/>
        <item m="1" x="31"/>
        <item m="1" x="68"/>
        <item x="7"/>
        <item m="1" x="38"/>
        <item x="5"/>
        <item m="1" x="50"/>
        <item m="1" x="101"/>
        <item m="1" x="67"/>
        <item m="1" x="98"/>
        <item x="10"/>
        <item m="1" x="71"/>
        <item m="1" x="80"/>
        <item m="1" x="82"/>
        <item m="1" x="77"/>
        <item m="1" x="30"/>
        <item m="1" x="96"/>
        <item m="1" x="40"/>
        <item m="1" x="70"/>
        <item m="1" x="84"/>
        <item m="1" x="97"/>
        <item x="8"/>
        <item m="1" x="99"/>
        <item m="1" x="93"/>
        <item m="1" x="45"/>
        <item m="1" x="56"/>
        <item m="1" x="86"/>
        <item m="1" x="41"/>
        <item x="13"/>
        <item m="1" x="42"/>
        <item m="1" x="72"/>
        <item m="1" x="81"/>
        <item x="1"/>
        <item m="1" x="89"/>
        <item m="1" x="91"/>
        <item x="4"/>
        <item x="17"/>
        <item m="1" x="29"/>
        <item x="11"/>
        <item x="2"/>
        <item x="3"/>
        <item x="16"/>
        <item m="1" x="32"/>
        <item m="1" x="34"/>
        <item m="1" x="69"/>
        <item x="15"/>
        <item m="1" x="37"/>
        <item m="1" x="39"/>
        <item m="1" x="43"/>
        <item m="1" x="44"/>
        <item m="1" x="47"/>
        <item m="1" x="48"/>
        <item m="1" x="49"/>
        <item x="25"/>
        <item m="1" x="51"/>
        <item m="1" x="52"/>
        <item m="1" x="53"/>
        <item m="1" x="35"/>
        <item m="1" x="54"/>
        <item m="1" x="55"/>
        <item x="14"/>
        <item m="1" x="57"/>
        <item m="1" x="58"/>
        <item m="1" x="59"/>
        <item m="1" x="60"/>
        <item m="1" x="61"/>
        <item m="1" x="62"/>
        <item x="20"/>
        <item m="1" x="63"/>
        <item m="1" x="64"/>
        <item m="1" x="65"/>
        <item m="1" x="66"/>
        <item m="1" x="46"/>
        <item x="19"/>
        <item x="23"/>
        <item x="2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Col" showAll="0">
      <items count="11">
        <item h="1" x="4"/>
        <item h="1" x="1"/>
        <item h="1" x="0"/>
        <item x="7"/>
        <item h="1" x="5"/>
        <item h="1" x="3"/>
        <item h="1" m="1" x="8"/>
        <item h="1" m="1" x="9"/>
        <item h="1" x="2"/>
        <item h="1" x="6"/>
        <item t="default"/>
      </items>
    </pivotField>
    <pivotField numFmtId="3" showAll="0"/>
    <pivotField showAll="0"/>
    <pivotField showAll="0"/>
    <pivotField showAll="0"/>
    <pivotField numFmtId="4" showAll="0"/>
    <pivotField numFmtId="166" showAll="0"/>
    <pivotField numFmtId="3" showAll="0"/>
    <pivotField showAll="0"/>
    <pivotField numFmtId="166" showAll="0"/>
    <pivotField showAll="0"/>
    <pivotField showAll="0"/>
  </pivotFields>
  <rowFields count="1">
    <field x="2"/>
  </rowFields>
  <rowItems count="21">
    <i>
      <x v="86"/>
    </i>
    <i>
      <x v="65"/>
    </i>
    <i>
      <x v="101"/>
    </i>
    <i>
      <x v="2"/>
    </i>
    <i>
      <x v="71"/>
    </i>
    <i>
      <x v="13"/>
    </i>
    <i>
      <x v="99"/>
    </i>
    <i>
      <x v="16"/>
    </i>
    <i>
      <x v="54"/>
    </i>
    <i>
      <x v="20"/>
    </i>
    <i>
      <x v="66"/>
    </i>
    <i>
      <x v="21"/>
    </i>
    <i>
      <x v="79"/>
    </i>
    <i>
      <x v="25"/>
    </i>
    <i>
      <x v="93"/>
    </i>
    <i>
      <x v="31"/>
    </i>
    <i>
      <x v="100"/>
    </i>
    <i>
      <x v="36"/>
    </i>
    <i>
      <x/>
    </i>
    <i>
      <x v="47"/>
    </i>
    <i t="grand">
      <x/>
    </i>
  </rowItems>
  <colFields count="1">
    <field x="3"/>
  </colFields>
  <colItems count="2">
    <i>
      <x v="3"/>
    </i>
    <i t="grand">
      <x/>
    </i>
  </colItems>
  <dataFields count="1">
    <dataField name="Počet z Turnaj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orkouts" displayName="Workouts" ref="B10:P69" dataDxfId="16" totalsRowDxfId="15" headerRowCellStyle="Table heading">
  <autoFilter ref="B10:P69" xr:uid="{00000000-0009-0000-0100-000001000000}"/>
  <sortState xmlns:xlrd2="http://schemas.microsoft.com/office/spreadsheetml/2017/richdata2" ref="B11:P13">
    <sortCondition ref="B13"/>
  </sortState>
  <tableColumns count="15">
    <tableColumn id="1" xr3:uid="{00000000-0010-0000-0000-000001000000}" name="Dátum" totalsRowLabel="Total" dataDxfId="14" dataCellStyle="Table date"/>
    <tableColumn id="10" xr3:uid="{3FD5D872-4036-914D-A0C8-8C41F7C8B4F1}" name="Turnaj" dataDxfId="13" dataCellStyle="Table date"/>
    <tableColumn id="9" xr3:uid="{FF6E7538-88AC-EC43-B898-B1D6AD563E4F}" name="Meno Priezvisko" dataDxfId="12" dataCellStyle="Table date"/>
    <tableColumn id="8" xr3:uid="{00000000-0010-0000-0000-000008000000}" name="Typ" dataDxfId="11" dataCellStyle="Table notes"/>
    <tableColumn id="2" xr3:uid="{00000000-0010-0000-0000-000002000000}" name="Body Účasť" dataDxfId="10" dataCellStyle="Table number style">
      <calculatedColumnFormula>VLOOKUP(E11,Data!$I$21:$J$30,2,FALSE)</calculatedColumnFormula>
    </tableColumn>
    <tableColumn id="3" xr3:uid="{00000000-0010-0000-0000-000003000000}" name="Umiestnenie" dataDxfId="9" dataCellStyle="Table 0.00"/>
    <tableColumn id="4" xr3:uid="{00000000-0010-0000-0000-000004000000}" name="počet hráčov v skupine" dataDxfId="8" dataCellStyle="Table 0.00"/>
    <tableColumn id="5" xr3:uid="{00000000-0010-0000-0000-000005000000}" name="Body za Umiestnenie" dataDxfId="7" dataCellStyle="Table number style"/>
    <tableColumn id="13" xr3:uid="{9271C191-1B1F-4A47-99DD-9E7E551545B8}" name="koef. hráča" dataDxfId="6" dataCellStyle="Table number style">
      <calculatedColumnFormula>VLOOKUP(Workouts[[#This Row],[Meno Priezvisko]],Data!$E$62:$I$155,5,0)</calculatedColumnFormula>
    </tableColumn>
    <tableColumn id="14" xr3:uid="{79BC801B-0D0F-A44E-9287-2DE6BE132CCD}" name="koef. Trénera" dataDxfId="5" dataCellStyle="Table number style">
      <calculatedColumnFormula>VLOOKUP(Workouts[[#This Row],[Tréner]],Data!$N$32:$O$48,2,0)</calculatedColumnFormula>
    </tableColumn>
    <tableColumn id="6" xr3:uid="{00000000-0010-0000-0000-000006000000}" name="Body spolu" dataDxfId="4" dataCellStyle="Table number style">
      <calculatedColumnFormula>(Workouts[[#This Row],[Body za Umiestnenie]]+Workouts[[#This Row],[Body Účasť]])*Workouts[[#This Row],[koef. hráča]]</calculatedColumnFormula>
    </tableColumn>
    <tableColumn id="12" xr3:uid="{89FAA736-AEA7-AC4B-8929-4144716CA7D5}" name="Klub" dataDxfId="3" dataCellStyle="Table number style">
      <calculatedColumnFormula>VLOOKUP(Workouts[[#This Row],[Meno Priezvisko]],Data!$E$62:$G$155,2,0)</calculatedColumnFormula>
    </tableColumn>
    <tableColumn id="15" xr3:uid="{A9D73BC1-974F-8A40-9ABF-72414C305DDB}" name="Hodnotenie Trénera" dataDxfId="2" dataCellStyle="Table number style">
      <calculatedColumnFormula>Workouts[[#This Row],[Body spolu]]*Workouts[[#This Row],[koef. Trénera]]</calculatedColumnFormula>
    </tableColumn>
    <tableColumn id="11" xr3:uid="{8B276DC2-2FBA-3F49-944C-C5482F06001E}" name="Tréner" dataDxfId="1" dataCellStyle="Table number style">
      <calculatedColumnFormula>VLOOKUP(Workouts[[#This Row],[Meno Priezvisko]],Data!$E$62:$G$155,3,0)</calculatedColumnFormula>
    </tableColumn>
    <tableColumn id="7" xr3:uid="{00000000-0010-0000-0000-000007000000}" name="Poznámka" totalsRowFunction="count" dataDxfId="0" dataCellStyle="Table notes"/>
  </tableColumns>
  <tableStyleInfo name="TableStyleLight2" showFirstColumn="0" showLastColumn="0" showRowStripes="1" showColumnStripes="0"/>
  <extLst>
    <ext xmlns:x14="http://schemas.microsoft.com/office/spreadsheetml/2009/9/main" uri="{504A1905-F514-4f6f-8877-14C23A59335A}">
      <x14:table altTextSummary="Enter workout details, including date, activity, duration, distance, pace, calories, body weight, and any notes. Pace is automatically calcuated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2F0AC74-7C2B-A444-BB2C-6238DA4A2AD3}" name="Hraci" displayName="Hraci" ref="B2:B89" totalsRowShown="0">
  <autoFilter ref="B2:B89" xr:uid="{12F0AC74-7C2B-A444-BB2C-6238DA4A2AD3}"/>
  <tableColumns count="1">
    <tableColumn id="1" xr3:uid="{3EB213DA-89F6-FD48-B462-6F778EBCFABF}" name="Hráči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E55544C-3BA0-E844-915B-4EE5233BD0CA}" name="Table4" displayName="Table4" ref="F21:F30" totalsRowShown="0">
  <autoFilter ref="F21:F30" xr:uid="{2E55544C-3BA0-E844-915B-4EE5233BD0CA}"/>
  <tableColumns count="1">
    <tableColumn id="1" xr3:uid="{8914D2E9-0563-1E40-A956-A1D08B63D096}" name="Typ_T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27AC0D-11EA-C443-9B9E-77F36464C3B2}" name="Table5" displayName="Table5" ref="G21:G30" totalsRowShown="0">
  <autoFilter ref="G21:G30" xr:uid="{3E27AC0D-11EA-C443-9B9E-77F36464C3B2}"/>
  <tableColumns count="1">
    <tableColumn id="1" xr3:uid="{20B815E0-29B8-A844-9561-954DBAC6A7A1}" name="ucast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A1:AI76"/>
  <sheetViews>
    <sheetView showGridLines="0" tabSelected="1" topLeftCell="A8" zoomScale="70" zoomScaleNormal="70" workbookViewId="0">
      <selection activeCell="T16" sqref="T16"/>
    </sheetView>
  </sheetViews>
  <sheetFormatPr defaultColWidth="8.625" defaultRowHeight="14.25" x14ac:dyDescent="0.2"/>
  <cols>
    <col min="1" max="1" width="2.625" style="3" customWidth="1"/>
    <col min="2" max="6" width="31.875" style="3" customWidth="1"/>
    <col min="7" max="7" width="17.125" style="3" bestFit="1" customWidth="1"/>
    <col min="8" max="8" width="13.5" style="3" customWidth="1"/>
    <col min="9" max="9" width="15.5" style="3" customWidth="1"/>
    <col min="10" max="10" width="28.875" style="3" customWidth="1"/>
    <col min="11" max="11" width="19.875" style="3" customWidth="1"/>
    <col min="12" max="12" width="17.625" style="3" customWidth="1"/>
    <col min="13" max="13" width="21.375" style="50" bestFit="1" customWidth="1"/>
    <col min="14" max="14" width="21.375" style="50" customWidth="1"/>
    <col min="15" max="15" width="19.625" style="50" bestFit="1" customWidth="1"/>
    <col min="16" max="16" width="15.125" style="3" customWidth="1"/>
    <col min="17" max="17" width="2.625" style="3" customWidth="1"/>
    <col min="18" max="18" width="8.625" style="3"/>
    <col min="19" max="19" width="18.75" style="3" bestFit="1" customWidth="1"/>
    <col min="20" max="20" width="17.625" style="3" bestFit="1" customWidth="1"/>
    <col min="21" max="23" width="8.625" style="3"/>
    <col min="24" max="24" width="20.875" style="3" bestFit="1" customWidth="1"/>
    <col min="25" max="25" width="13.875" style="3" bestFit="1" customWidth="1"/>
    <col min="26" max="27" width="8.625" style="3"/>
    <col min="28" max="28" width="20.875" style="3" bestFit="1" customWidth="1"/>
    <col min="29" max="29" width="27.25" style="3" bestFit="1" customWidth="1"/>
    <col min="30" max="30" width="13.875" style="3" bestFit="1" customWidth="1"/>
    <col min="31" max="31" width="22.375" style="3" bestFit="1" customWidth="1"/>
    <col min="32" max="32" width="27.125" style="3" bestFit="1" customWidth="1"/>
    <col min="33" max="34" width="23.5" style="3" bestFit="1" customWidth="1"/>
    <col min="35" max="35" width="13.875" style="3" bestFit="1" customWidth="1"/>
    <col min="36" max="16384" width="8.625" style="3"/>
  </cols>
  <sheetData>
    <row r="1" spans="1:35" s="1" customFormat="1" ht="30.75" thickBot="1" x14ac:dyDescent="0.45">
      <c r="B1" s="2" t="s">
        <v>298</v>
      </c>
      <c r="C1" s="2"/>
      <c r="D1" s="2"/>
      <c r="M1" s="48"/>
      <c r="N1" s="48"/>
      <c r="O1" s="48"/>
    </row>
    <row r="2" spans="1:35" customFormat="1" ht="24" thickTop="1" x14ac:dyDescent="0.35">
      <c r="A2" s="30"/>
      <c r="B2" s="33" t="s">
        <v>33</v>
      </c>
      <c r="C2" s="32"/>
      <c r="D2" s="32"/>
      <c r="E2" s="30"/>
      <c r="F2" s="30"/>
      <c r="G2" s="30"/>
      <c r="H2" s="30"/>
      <c r="I2" s="30"/>
      <c r="J2" s="30"/>
      <c r="K2" s="30"/>
      <c r="L2" s="30"/>
      <c r="M2" s="49"/>
      <c r="N2" s="49"/>
      <c r="O2" s="49"/>
      <c r="P2" s="30"/>
      <c r="Q2" s="30"/>
      <c r="R2" s="30"/>
      <c r="S2" s="30"/>
      <c r="T2" s="30"/>
    </row>
    <row r="3" spans="1:35" customFormat="1" ht="21" x14ac:dyDescent="0.2">
      <c r="A3" s="30"/>
      <c r="B3" s="40">
        <v>1</v>
      </c>
      <c r="C3" s="24">
        <v>2</v>
      </c>
      <c r="D3" s="25">
        <v>3</v>
      </c>
      <c r="E3" s="26">
        <v>4</v>
      </c>
      <c r="F3" s="44">
        <v>5</v>
      </c>
      <c r="G3" s="30"/>
      <c r="H3" s="30"/>
      <c r="I3" s="30"/>
      <c r="J3" s="30"/>
      <c r="K3" s="30"/>
      <c r="L3" s="30"/>
      <c r="M3" s="49"/>
      <c r="N3" s="49"/>
      <c r="O3" s="49"/>
      <c r="P3" s="30"/>
      <c r="Q3" s="30"/>
      <c r="R3" s="30"/>
      <c r="S3" s="30"/>
      <c r="T3" s="30"/>
    </row>
    <row r="4" spans="1:35" customFormat="1" ht="24" x14ac:dyDescent="0.2">
      <c r="A4" s="30"/>
      <c r="B4" s="41" t="str">
        <f>S11</f>
        <v>Filip Varga</v>
      </c>
      <c r="C4" s="34" t="str">
        <f>S12</f>
        <v>Veronika Hrušecká</v>
      </c>
      <c r="D4" s="35" t="str">
        <f>S13</f>
        <v>David Varga</v>
      </c>
      <c r="E4" s="36" t="str">
        <f>S14</f>
        <v>Dominik Hrušecký</v>
      </c>
      <c r="F4" s="45" t="str">
        <f>S15</f>
        <v>Sára Kottferová</v>
      </c>
      <c r="G4" s="30"/>
      <c r="H4" s="30"/>
      <c r="I4" s="30"/>
      <c r="J4" s="30"/>
      <c r="K4" s="30"/>
      <c r="L4" s="30"/>
      <c r="M4" s="49"/>
      <c r="N4" s="49"/>
      <c r="O4" s="49"/>
      <c r="P4" s="30"/>
      <c r="Q4" s="30"/>
      <c r="R4" s="30"/>
      <c r="S4" s="30"/>
      <c r="T4" s="30"/>
    </row>
    <row r="5" spans="1:35" customFormat="1" x14ac:dyDescent="0.2">
      <c r="A5" s="30"/>
      <c r="B5" s="6"/>
      <c r="C5" s="6"/>
      <c r="D5" s="6"/>
      <c r="E5" s="6"/>
      <c r="G5" s="30"/>
      <c r="H5" s="30"/>
      <c r="I5" s="30"/>
      <c r="J5" s="30"/>
      <c r="K5" s="30"/>
      <c r="L5" s="30"/>
      <c r="M5" s="49"/>
      <c r="N5" s="49"/>
      <c r="O5" s="49"/>
      <c r="P5" s="30"/>
      <c r="Q5" s="30"/>
      <c r="R5" s="30"/>
      <c r="S5" s="30"/>
      <c r="T5" s="30"/>
    </row>
    <row r="6" spans="1:35" customFormat="1" ht="21" x14ac:dyDescent="0.2">
      <c r="A6" s="30"/>
      <c r="B6" s="42">
        <v>6</v>
      </c>
      <c r="C6" s="27">
        <v>7</v>
      </c>
      <c r="D6" s="28">
        <v>8</v>
      </c>
      <c r="E6" s="23">
        <v>9</v>
      </c>
      <c r="F6" s="46">
        <v>10</v>
      </c>
      <c r="G6" s="30"/>
      <c r="H6" s="30"/>
      <c r="I6" s="30"/>
      <c r="J6" s="30"/>
      <c r="K6" s="30"/>
      <c r="L6" s="30"/>
      <c r="M6" s="49"/>
      <c r="N6" s="49"/>
      <c r="O6" s="49"/>
      <c r="P6" s="30"/>
      <c r="Q6" s="30"/>
      <c r="R6" s="30"/>
      <c r="S6" s="30"/>
      <c r="T6" s="30"/>
    </row>
    <row r="7" spans="1:35" customFormat="1" ht="24" x14ac:dyDescent="0.2">
      <c r="A7" s="30"/>
      <c r="B7" s="43" t="str">
        <f>S16</f>
        <v>Nela Kottferová</v>
      </c>
      <c r="C7" s="37" t="str">
        <f>S17</f>
        <v>Stella Farenzenová</v>
      </c>
      <c r="D7" s="38" t="str">
        <f>S18</f>
        <v>Michal Slávik</v>
      </c>
      <c r="E7" s="39" t="str">
        <f>S19</f>
        <v>Jakub Matuška</v>
      </c>
      <c r="F7" s="47" t="str">
        <f>S20</f>
        <v>Michal Matuška</v>
      </c>
      <c r="G7" s="30"/>
      <c r="H7" s="30"/>
      <c r="I7" s="30"/>
      <c r="J7" s="30"/>
      <c r="K7" s="30"/>
      <c r="L7" s="30"/>
      <c r="M7" s="49"/>
      <c r="N7" s="49"/>
      <c r="O7" s="49"/>
      <c r="P7" s="30"/>
      <c r="Q7" s="30"/>
      <c r="R7" s="30"/>
      <c r="S7" s="30"/>
      <c r="T7" s="30"/>
    </row>
    <row r="8" spans="1:35" customFormat="1" ht="20.25" x14ac:dyDescent="0.2">
      <c r="A8" s="30"/>
      <c r="B8" s="31"/>
      <c r="C8" s="31"/>
      <c r="D8" s="31"/>
      <c r="E8" s="30"/>
      <c r="F8" s="30"/>
      <c r="G8" s="30"/>
      <c r="H8" s="30"/>
      <c r="I8" s="30"/>
      <c r="J8" s="30"/>
      <c r="K8" s="30"/>
      <c r="L8" s="30"/>
      <c r="M8" s="49"/>
      <c r="N8" s="49"/>
      <c r="O8" s="49"/>
      <c r="P8" s="30"/>
      <c r="Q8" s="30"/>
      <c r="R8" s="30"/>
      <c r="S8" s="30"/>
      <c r="T8" s="30"/>
    </row>
    <row r="9" spans="1:35" ht="23.25" x14ac:dyDescent="0.35">
      <c r="B9" s="4" t="s">
        <v>0</v>
      </c>
      <c r="C9" s="4"/>
      <c r="D9" s="4"/>
      <c r="U9"/>
      <c r="AC9" s="3" t="s">
        <v>265</v>
      </c>
    </row>
    <row r="10" spans="1:35" s="5" customFormat="1" ht="28.5" x14ac:dyDescent="0.2">
      <c r="B10" s="7" t="s">
        <v>1</v>
      </c>
      <c r="C10" s="11" t="s">
        <v>32</v>
      </c>
      <c r="D10" s="7" t="s">
        <v>2</v>
      </c>
      <c r="E10" s="11" t="s">
        <v>5</v>
      </c>
      <c r="F10" s="11" t="s">
        <v>24</v>
      </c>
      <c r="G10" s="11" t="s">
        <v>26</v>
      </c>
      <c r="H10" s="11" t="s">
        <v>27</v>
      </c>
      <c r="I10" s="11" t="s">
        <v>28</v>
      </c>
      <c r="J10" s="11" t="s">
        <v>117</v>
      </c>
      <c r="K10" s="11" t="s">
        <v>116</v>
      </c>
      <c r="L10" s="11" t="s">
        <v>29</v>
      </c>
      <c r="M10" s="51" t="s">
        <v>87</v>
      </c>
      <c r="N10" s="51" t="s">
        <v>118</v>
      </c>
      <c r="O10" s="51" t="s">
        <v>88</v>
      </c>
      <c r="P10" s="7" t="s">
        <v>47</v>
      </c>
      <c r="S10" s="21" t="s">
        <v>46</v>
      </c>
      <c r="T10" t="s">
        <v>42</v>
      </c>
      <c r="U10"/>
      <c r="X10" s="21" t="s">
        <v>85</v>
      </c>
      <c r="Y10" t="s">
        <v>86</v>
      </c>
      <c r="Z10"/>
      <c r="AB10" s="21" t="s">
        <v>86</v>
      </c>
      <c r="AC10" s="21" t="s">
        <v>266</v>
      </c>
      <c r="AD10"/>
      <c r="AE10"/>
      <c r="AF10"/>
      <c r="AG10"/>
      <c r="AH10"/>
      <c r="AI10"/>
    </row>
    <row r="11" spans="1:35" ht="18" x14ac:dyDescent="0.25">
      <c r="B11" s="29">
        <v>46251</v>
      </c>
      <c r="C11" s="9" t="s">
        <v>112</v>
      </c>
      <c r="D11" s="17" t="s">
        <v>52</v>
      </c>
      <c r="E11" s="8" t="s">
        <v>227</v>
      </c>
      <c r="F11" s="19">
        <f>VLOOKUP(E11,Data!$I$21:$J$30,2,FALSE)</f>
        <v>2</v>
      </c>
      <c r="G11" s="13"/>
      <c r="H11" s="13"/>
      <c r="I11" s="20"/>
      <c r="J11" s="87">
        <f>VLOOKUP(Workouts[[#This Row],[Meno Priezvisko]],Data!$E$62:$I$155,5,0)</f>
        <v>1.2</v>
      </c>
      <c r="K11" s="84">
        <f>VLOOKUP(Workouts[[#This Row],[Tréner]],Data!$N$32:$O$48,2,0)</f>
        <v>1.5</v>
      </c>
      <c r="L11" s="88">
        <f>(Workouts[[#This Row],[Body za Umiestnenie]]+Workouts[[#This Row],[Body Účasť]])*Workouts[[#This Row],[koef. hráča]]</f>
        <v>2.4</v>
      </c>
      <c r="M11" s="52" t="str">
        <f>VLOOKUP(Workouts[[#This Row],[Meno Priezvisko]],Data!$E$62:$G$155,2,0)</f>
        <v>IMET SK BA</v>
      </c>
      <c r="N11" s="85">
        <f>Workouts[[#This Row],[Body spolu]]*Workouts[[#This Row],[koef. Trénera]]</f>
        <v>3.5999999999999996</v>
      </c>
      <c r="O11" s="52" t="str">
        <f>VLOOKUP(Workouts[[#This Row],[Meno Priezvisko]],Data!$E$62:$G$155,3,0)</f>
        <v>Tóth, Tomáš</v>
      </c>
      <c r="P11" s="8"/>
      <c r="S11" s="22" t="s">
        <v>225</v>
      </c>
      <c r="T11" s="122">
        <v>50.400000000000006</v>
      </c>
      <c r="U11"/>
      <c r="X11" s="22" t="s">
        <v>225</v>
      </c>
      <c r="Y11" s="122">
        <v>6</v>
      </c>
      <c r="Z11"/>
      <c r="AB11" s="21" t="s">
        <v>85</v>
      </c>
      <c r="AC11" t="s">
        <v>16</v>
      </c>
      <c r="AD11" t="s">
        <v>48</v>
      </c>
      <c r="AE11"/>
      <c r="AF11"/>
      <c r="AG11"/>
      <c r="AH11"/>
      <c r="AI11"/>
    </row>
    <row r="12" spans="1:35" ht="18" x14ac:dyDescent="0.25">
      <c r="B12" s="29">
        <v>46251</v>
      </c>
      <c r="C12" s="9" t="s">
        <v>112</v>
      </c>
      <c r="D12" s="17" t="s">
        <v>34</v>
      </c>
      <c r="E12" s="8" t="s">
        <v>227</v>
      </c>
      <c r="F12" s="19">
        <f>VLOOKUP(E12,Data!$I$21:$J$30,2,FALSE)</f>
        <v>2</v>
      </c>
      <c r="G12" s="13"/>
      <c r="H12" s="13"/>
      <c r="I12" s="20"/>
      <c r="J12" s="87">
        <f>VLOOKUP(Workouts[[#This Row],[Meno Priezvisko]],Data!$E$62:$I$155,5,0)</f>
        <v>1.2</v>
      </c>
      <c r="K12" s="84">
        <f>VLOOKUP(Workouts[[#This Row],[Tréner]],Data!$N$32:$O$48,2,0)</f>
        <v>1.5</v>
      </c>
      <c r="L12" s="88">
        <f>(Workouts[[#This Row],[Body za Umiestnenie]]+Workouts[[#This Row],[Body Účasť]])*Workouts[[#This Row],[koef. hráča]]</f>
        <v>2.4</v>
      </c>
      <c r="M12" s="52" t="str">
        <f>VLOOKUP(Workouts[[#This Row],[Meno Priezvisko]],Data!$E$62:$G$155,2,0)</f>
        <v>IMET SK BA</v>
      </c>
      <c r="N12" s="85">
        <f>Workouts[[#This Row],[Body spolu]]*Workouts[[#This Row],[koef. Trénera]]</f>
        <v>3.5999999999999996</v>
      </c>
      <c r="O12" s="52" t="str">
        <f>VLOOKUP(Workouts[[#This Row],[Meno Priezvisko]],Data!$E$62:$G$155,3,0)</f>
        <v>Tóth, Tomáš</v>
      </c>
      <c r="P12" s="8"/>
      <c r="S12" s="22" t="s">
        <v>34</v>
      </c>
      <c r="T12" s="122">
        <v>40.799999999999997</v>
      </c>
      <c r="U12"/>
      <c r="X12" s="22" t="s">
        <v>223</v>
      </c>
      <c r="Y12" s="122">
        <v>5</v>
      </c>
      <c r="Z12"/>
      <c r="AB12" s="22" t="s">
        <v>155</v>
      </c>
      <c r="AC12" s="122">
        <v>1</v>
      </c>
      <c r="AD12" s="122">
        <v>1</v>
      </c>
      <c r="AE12"/>
      <c r="AF12"/>
      <c r="AG12"/>
      <c r="AH12"/>
      <c r="AI12"/>
    </row>
    <row r="13" spans="1:35" ht="18" x14ac:dyDescent="0.25">
      <c r="B13" s="29">
        <v>46251</v>
      </c>
      <c r="C13" s="9" t="s">
        <v>112</v>
      </c>
      <c r="D13" s="17" t="s">
        <v>223</v>
      </c>
      <c r="E13" s="8" t="s">
        <v>227</v>
      </c>
      <c r="F13" s="19">
        <f>VLOOKUP(E13,Data!$I$21:$J$30,2,FALSE)</f>
        <v>2</v>
      </c>
      <c r="G13" s="14"/>
      <c r="H13" s="14"/>
      <c r="I13" s="19"/>
      <c r="J13" s="87">
        <f>VLOOKUP(Workouts[[#This Row],[Meno Priezvisko]],Data!$E$62:$I$155,5,0)</f>
        <v>1.2</v>
      </c>
      <c r="K13" s="84">
        <f>VLOOKUP(Workouts[[#This Row],[Tréner]],Data!$N$32:$O$48,2,0)</f>
        <v>2.5</v>
      </c>
      <c r="L13" s="88">
        <f>(Workouts[[#This Row],[Body za Umiestnenie]]+Workouts[[#This Row],[Body Účasť]])*Workouts[[#This Row],[koef. hráča]]</f>
        <v>2.4</v>
      </c>
      <c r="M13" s="52" t="str">
        <f>VLOOKUP(Workouts[[#This Row],[Meno Priezvisko]],Data!$E$62:$G$155,2,0)</f>
        <v>POHODA Trnava</v>
      </c>
      <c r="N13" s="85">
        <f>Workouts[[#This Row],[Body spolu]]*Workouts[[#This Row],[koef. Trénera]]</f>
        <v>6</v>
      </c>
      <c r="O13" s="52" t="str">
        <f>VLOOKUP(Workouts[[#This Row],[Meno Priezvisko]],Data!$E$62:$G$155,3,0)</f>
        <v>Varga, Patrik</v>
      </c>
      <c r="P13" s="10"/>
      <c r="S13" s="22" t="s">
        <v>223</v>
      </c>
      <c r="T13" s="122">
        <v>37.200000000000003</v>
      </c>
      <c r="U13"/>
      <c r="X13" s="22" t="s">
        <v>52</v>
      </c>
      <c r="Y13" s="122">
        <v>5</v>
      </c>
      <c r="Z13"/>
      <c r="AB13" s="22" t="s">
        <v>223</v>
      </c>
      <c r="AC13" s="122">
        <v>1</v>
      </c>
      <c r="AD13" s="122">
        <v>1</v>
      </c>
      <c r="AE13"/>
      <c r="AF13"/>
      <c r="AG13"/>
      <c r="AH13"/>
      <c r="AI13"/>
    </row>
    <row r="14" spans="1:35" ht="18" x14ac:dyDescent="0.25">
      <c r="B14" s="29">
        <v>46251</v>
      </c>
      <c r="C14" s="9" t="s">
        <v>112</v>
      </c>
      <c r="D14" s="17" t="s">
        <v>225</v>
      </c>
      <c r="E14" s="8" t="s">
        <v>227</v>
      </c>
      <c r="F14" s="19">
        <f>VLOOKUP(E14,Data!$I$21:$J$30,2,FALSE)</f>
        <v>2</v>
      </c>
      <c r="G14" s="14"/>
      <c r="H14" s="14"/>
      <c r="I14" s="19"/>
      <c r="J14" s="87">
        <f>VLOOKUP(Workouts[[#This Row],[Meno Priezvisko]],Data!$E$62:$I$155,5,0)</f>
        <v>1.2</v>
      </c>
      <c r="K14" s="84">
        <f>VLOOKUP(Workouts[[#This Row],[Tréner]],Data!$N$32:$O$48,2,0)</f>
        <v>2.5</v>
      </c>
      <c r="L14" s="88">
        <f>(Workouts[[#This Row],[Body za Umiestnenie]]+Workouts[[#This Row],[Body Účasť]])*Workouts[[#This Row],[koef. hráča]]</f>
        <v>2.4</v>
      </c>
      <c r="M14" s="52" t="str">
        <f>VLOOKUP(Workouts[[#This Row],[Meno Priezvisko]],Data!$E$62:$G$155,2,0)</f>
        <v>POHODA Trnava</v>
      </c>
      <c r="N14" s="85">
        <f>Workouts[[#This Row],[Body spolu]]*Workouts[[#This Row],[koef. Trénera]]</f>
        <v>6</v>
      </c>
      <c r="O14" s="52" t="str">
        <f>VLOOKUP(Workouts[[#This Row],[Meno Priezvisko]],Data!$E$62:$G$155,3,0)</f>
        <v>Varga, Patrik</v>
      </c>
      <c r="P14" s="10"/>
      <c r="S14" s="22" t="s">
        <v>52</v>
      </c>
      <c r="T14" s="122">
        <v>33.6</v>
      </c>
      <c r="U14"/>
      <c r="X14" s="22" t="s">
        <v>34</v>
      </c>
      <c r="Y14" s="122">
        <v>4</v>
      </c>
      <c r="Z14"/>
      <c r="AB14" s="22" t="s">
        <v>310</v>
      </c>
      <c r="AC14" s="122">
        <v>1</v>
      </c>
      <c r="AD14" s="122">
        <v>1</v>
      </c>
      <c r="AE14"/>
      <c r="AF14"/>
      <c r="AG14"/>
      <c r="AH14"/>
      <c r="AI14"/>
    </row>
    <row r="15" spans="1:35" ht="18" x14ac:dyDescent="0.25">
      <c r="B15" s="29">
        <v>46255</v>
      </c>
      <c r="C15" s="89" t="s">
        <v>299</v>
      </c>
      <c r="D15" s="17" t="s">
        <v>223</v>
      </c>
      <c r="E15" s="10" t="s">
        <v>15</v>
      </c>
      <c r="F15" s="19">
        <f>VLOOKUP(E15,Data!$I$21:$J$30,2,FALSE)</f>
        <v>4</v>
      </c>
      <c r="G15" s="14">
        <v>6</v>
      </c>
      <c r="H15" s="14"/>
      <c r="I15" s="19">
        <v>2</v>
      </c>
      <c r="J15" s="87">
        <f>VLOOKUP(Workouts[[#This Row],[Meno Priezvisko]],Data!$E$62:$I$155,5,0)</f>
        <v>1.2</v>
      </c>
      <c r="K15" s="84">
        <f>VLOOKUP(Workouts[[#This Row],[Tréner]],Data!$N$32:$O$48,2,0)</f>
        <v>2.5</v>
      </c>
      <c r="L15" s="88">
        <f>(Workouts[[#This Row],[Body za Umiestnenie]]+Workouts[[#This Row],[Body Účasť]])*Workouts[[#This Row],[koef. hráča]]</f>
        <v>7.1999999999999993</v>
      </c>
      <c r="M15" s="52" t="str">
        <f>VLOOKUP(Workouts[[#This Row],[Meno Priezvisko]],Data!$E$62:$G$155,2,0)</f>
        <v>POHODA Trnava</v>
      </c>
      <c r="N15" s="85">
        <f>Workouts[[#This Row],[Body spolu]]*Workouts[[#This Row],[koef. Trénera]]</f>
        <v>18</v>
      </c>
      <c r="O15" s="52" t="str">
        <f>VLOOKUP(Workouts[[#This Row],[Meno Priezvisko]],Data!$E$62:$G$155,3,0)</f>
        <v>Varga, Patrik</v>
      </c>
      <c r="P15" s="10"/>
      <c r="S15" s="22" t="s">
        <v>55</v>
      </c>
      <c r="T15" s="122">
        <v>27.500000000000007</v>
      </c>
      <c r="U15"/>
      <c r="X15" s="22" t="s">
        <v>55</v>
      </c>
      <c r="Y15" s="122">
        <v>4</v>
      </c>
      <c r="Z15"/>
      <c r="AB15" s="22" t="s">
        <v>65</v>
      </c>
      <c r="AC15" s="122">
        <v>1</v>
      </c>
      <c r="AD15" s="122">
        <v>1</v>
      </c>
      <c r="AE15"/>
      <c r="AF15"/>
      <c r="AG15"/>
      <c r="AH15"/>
      <c r="AI15"/>
    </row>
    <row r="16" spans="1:35" ht="18" x14ac:dyDescent="0.25">
      <c r="B16" s="29">
        <v>46255</v>
      </c>
      <c r="C16" s="89" t="s">
        <v>299</v>
      </c>
      <c r="D16" s="17" t="s">
        <v>225</v>
      </c>
      <c r="E16" s="10" t="s">
        <v>15</v>
      </c>
      <c r="F16" s="19">
        <f>VLOOKUP(E16,Data!$I$21:$J$30,2,FALSE)</f>
        <v>4</v>
      </c>
      <c r="G16" s="14">
        <v>2</v>
      </c>
      <c r="H16" s="14"/>
      <c r="I16" s="19">
        <v>10</v>
      </c>
      <c r="J16" s="87">
        <f>VLOOKUP(Workouts[[#This Row],[Meno Priezvisko]],Data!$E$62:$I$155,5,0)</f>
        <v>1.2</v>
      </c>
      <c r="K16" s="84">
        <f>VLOOKUP(Workouts[[#This Row],[Tréner]],Data!$N$32:$O$48,2,0)</f>
        <v>2.5</v>
      </c>
      <c r="L16" s="88">
        <f>(Workouts[[#This Row],[Body za Umiestnenie]]+Workouts[[#This Row],[Body Účasť]])*Workouts[[#This Row],[koef. hráča]]</f>
        <v>16.8</v>
      </c>
      <c r="M16" s="52" t="str">
        <f>VLOOKUP(Workouts[[#This Row],[Meno Priezvisko]],Data!$E$62:$G$155,2,0)</f>
        <v>POHODA Trnava</v>
      </c>
      <c r="N16" s="85">
        <f>Workouts[[#This Row],[Body spolu]]*Workouts[[#This Row],[koef. Trénera]]</f>
        <v>42</v>
      </c>
      <c r="O16" s="52" t="str">
        <f>VLOOKUP(Workouts[[#This Row],[Meno Priezvisko]],Data!$E$62:$G$155,3,0)</f>
        <v>Varga, Patrik</v>
      </c>
      <c r="P16" s="10"/>
      <c r="S16" s="22" t="s">
        <v>54</v>
      </c>
      <c r="T16" s="122">
        <v>26.400000000000006</v>
      </c>
      <c r="U16"/>
      <c r="X16" s="22" t="s">
        <v>84</v>
      </c>
      <c r="Y16" s="122">
        <v>3</v>
      </c>
      <c r="Z16"/>
      <c r="AB16" s="22" t="s">
        <v>157</v>
      </c>
      <c r="AC16" s="122">
        <v>1</v>
      </c>
      <c r="AD16" s="122">
        <v>1</v>
      </c>
      <c r="AE16"/>
      <c r="AF16"/>
      <c r="AG16"/>
      <c r="AH16"/>
      <c r="AI16"/>
    </row>
    <row r="17" spans="2:35" ht="18" x14ac:dyDescent="0.25">
      <c r="B17" s="29">
        <v>46262</v>
      </c>
      <c r="C17" s="9" t="s">
        <v>112</v>
      </c>
      <c r="D17" s="17" t="s">
        <v>37</v>
      </c>
      <c r="E17" s="10" t="s">
        <v>41</v>
      </c>
      <c r="F17" s="19">
        <f>VLOOKUP(E17,Data!$I$21:$J$30,2,FALSE)</f>
        <v>4</v>
      </c>
      <c r="G17" s="14"/>
      <c r="H17" s="14"/>
      <c r="I17" s="19"/>
      <c r="J17" s="87">
        <f>VLOOKUP(Workouts[[#This Row],[Meno Priezvisko]],Data!$E$62:$I$155,5,0)</f>
        <v>1.1000000000000001</v>
      </c>
      <c r="K17" s="84">
        <f>VLOOKUP(Workouts[[#This Row],[Tréner]],Data!$N$32:$O$48,2,0)</f>
        <v>1.5</v>
      </c>
      <c r="L17" s="88">
        <f>(Workouts[[#This Row],[Body za Umiestnenie]]+Workouts[[#This Row],[Body Účasť]])*Workouts[[#This Row],[koef. hráča]]</f>
        <v>4.4000000000000004</v>
      </c>
      <c r="M17" s="52" t="str">
        <f>VLOOKUP(Workouts[[#This Row],[Meno Priezvisko]],Data!$E$62:$G$155,2,0)</f>
        <v>BALDI KE</v>
      </c>
      <c r="N17" s="85">
        <f>Workouts[[#This Row],[Body spolu]]*Workouts[[#This Row],[koef. Trénera]]</f>
        <v>6.6000000000000005</v>
      </c>
      <c r="O17" s="52" t="str">
        <f>VLOOKUP(Workouts[[#This Row],[Meno Priezvisko]],Data!$E$62:$G$155,3,0)</f>
        <v>Koctur, Tomáš</v>
      </c>
      <c r="P17" s="10"/>
      <c r="S17" s="22" t="s">
        <v>69</v>
      </c>
      <c r="T17" s="122">
        <v>20.900000000000002</v>
      </c>
      <c r="U17"/>
      <c r="X17" s="22" t="s">
        <v>54</v>
      </c>
      <c r="Y17" s="122">
        <v>3</v>
      </c>
      <c r="Z17"/>
      <c r="AB17" s="22" t="s">
        <v>83</v>
      </c>
      <c r="AC17" s="122">
        <v>1</v>
      </c>
      <c r="AD17" s="122">
        <v>1</v>
      </c>
      <c r="AE17"/>
      <c r="AF17"/>
      <c r="AG17"/>
      <c r="AH17"/>
      <c r="AI17"/>
    </row>
    <row r="18" spans="2:35" ht="18" x14ac:dyDescent="0.25">
      <c r="B18" s="29">
        <v>46262</v>
      </c>
      <c r="C18" s="9" t="s">
        <v>112</v>
      </c>
      <c r="D18" s="17" t="s">
        <v>84</v>
      </c>
      <c r="E18" s="10" t="s">
        <v>41</v>
      </c>
      <c r="F18" s="19">
        <f>VLOOKUP(E18,Data!$I$21:$J$30,2,FALSE)</f>
        <v>4</v>
      </c>
      <c r="G18" s="14"/>
      <c r="H18" s="14"/>
      <c r="I18" s="19"/>
      <c r="J18" s="87">
        <f>VLOOKUP(Workouts[[#This Row],[Meno Priezvisko]],Data!$E$62:$I$155,5,0)</f>
        <v>1.1000000000000001</v>
      </c>
      <c r="K18" s="84">
        <f>VLOOKUP(Workouts[[#This Row],[Tréner]],Data!$N$32:$O$48,2,0)</f>
        <v>1.5</v>
      </c>
      <c r="L18" s="88">
        <f>(Workouts[[#This Row],[Body za Umiestnenie]]+Workouts[[#This Row],[Body Účasť]])*Workouts[[#This Row],[koef. hráča]]</f>
        <v>4.4000000000000004</v>
      </c>
      <c r="M18" s="52" t="str">
        <f>VLOOKUP(Workouts[[#This Row],[Meno Priezvisko]],Data!$E$62:$G$155,2,0)</f>
        <v>BALDI KE</v>
      </c>
      <c r="N18" s="85">
        <f>Workouts[[#This Row],[Body spolu]]*Workouts[[#This Row],[koef. Trénera]]</f>
        <v>6.6000000000000005</v>
      </c>
      <c r="O18" s="52" t="str">
        <f>VLOOKUP(Workouts[[#This Row],[Meno Priezvisko]],Data!$E$62:$G$155,3,0)</f>
        <v>Kuchárik, Tomáš</v>
      </c>
      <c r="P18" s="10"/>
      <c r="S18" s="22" t="s">
        <v>157</v>
      </c>
      <c r="T18" s="122">
        <v>19.950000000000003</v>
      </c>
      <c r="U18"/>
      <c r="X18" s="22" t="s">
        <v>83</v>
      </c>
      <c r="Y18" s="122">
        <v>3</v>
      </c>
      <c r="Z18"/>
      <c r="AB18" s="22" t="s">
        <v>305</v>
      </c>
      <c r="AC18" s="122">
        <v>1</v>
      </c>
      <c r="AD18" s="122">
        <v>1</v>
      </c>
      <c r="AE18"/>
      <c r="AF18"/>
      <c r="AG18"/>
      <c r="AH18"/>
      <c r="AI18"/>
    </row>
    <row r="19" spans="2:35" ht="18" x14ac:dyDescent="0.25">
      <c r="B19" s="29">
        <v>46262</v>
      </c>
      <c r="C19" s="9" t="s">
        <v>112</v>
      </c>
      <c r="D19" s="17" t="s">
        <v>223</v>
      </c>
      <c r="E19" s="10" t="s">
        <v>41</v>
      </c>
      <c r="F19" s="19">
        <f>VLOOKUP(E19,Data!$I$21:$J$30,2,FALSE)</f>
        <v>4</v>
      </c>
      <c r="G19" s="14"/>
      <c r="H19" s="14"/>
      <c r="I19" s="19"/>
      <c r="J19" s="87">
        <f>VLOOKUP(Workouts[[#This Row],[Meno Priezvisko]],Data!$E$62:$I$155,5,0)</f>
        <v>1.2</v>
      </c>
      <c r="K19" s="84">
        <f>VLOOKUP(Workouts[[#This Row],[Tréner]],Data!$N$32:$O$48,2,0)</f>
        <v>2.5</v>
      </c>
      <c r="L19" s="88">
        <f>(Workouts[[#This Row],[Body za Umiestnenie]]+Workouts[[#This Row],[Body Účasť]])*Workouts[[#This Row],[koef. hráča]]</f>
        <v>4.8</v>
      </c>
      <c r="M19" s="52" t="str">
        <f>VLOOKUP(Workouts[[#This Row],[Meno Priezvisko]],Data!$E$62:$G$155,2,0)</f>
        <v>POHODA Trnava</v>
      </c>
      <c r="N19" s="85">
        <f>Workouts[[#This Row],[Body spolu]]*Workouts[[#This Row],[koef. Trénera]]</f>
        <v>12</v>
      </c>
      <c r="O19" s="52" t="str">
        <f>VLOOKUP(Workouts[[#This Row],[Meno Priezvisko]],Data!$E$62:$G$155,3,0)</f>
        <v>Varga, Patrik</v>
      </c>
      <c r="P19" s="10"/>
      <c r="S19" s="22" t="s">
        <v>83</v>
      </c>
      <c r="T19" s="122">
        <v>17.600000000000001</v>
      </c>
      <c r="U19"/>
      <c r="X19" s="22" t="s">
        <v>155</v>
      </c>
      <c r="Y19" s="122">
        <v>2</v>
      </c>
      <c r="Z19"/>
      <c r="AB19" s="22" t="s">
        <v>71</v>
      </c>
      <c r="AC19" s="122">
        <v>1</v>
      </c>
      <c r="AD19" s="122">
        <v>1</v>
      </c>
      <c r="AE19"/>
      <c r="AF19"/>
      <c r="AG19"/>
      <c r="AH19"/>
      <c r="AI19"/>
    </row>
    <row r="20" spans="2:35" ht="18" x14ac:dyDescent="0.25">
      <c r="B20" s="29">
        <v>46262</v>
      </c>
      <c r="C20" s="9" t="s">
        <v>112</v>
      </c>
      <c r="D20" s="17" t="s">
        <v>83</v>
      </c>
      <c r="E20" s="10" t="s">
        <v>41</v>
      </c>
      <c r="F20" s="19">
        <f>VLOOKUP(E20,Data!$I$21:$J$30,2,FALSE)</f>
        <v>4</v>
      </c>
      <c r="G20" s="14"/>
      <c r="H20" s="14"/>
      <c r="I20" s="19"/>
      <c r="J20" s="87">
        <f>VLOOKUP(Workouts[[#This Row],[Meno Priezvisko]],Data!$E$62:$I$155,5,0)</f>
        <v>1.1000000000000001</v>
      </c>
      <c r="K20" s="84">
        <f>VLOOKUP(Workouts[[#This Row],[Tréner]],Data!$N$32:$O$48,2,0)</f>
        <v>1.5</v>
      </c>
      <c r="L20" s="88">
        <f>(Workouts[[#This Row],[Body za Umiestnenie]]+Workouts[[#This Row],[Body Účasť]])*Workouts[[#This Row],[koef. hráča]]</f>
        <v>4.4000000000000004</v>
      </c>
      <c r="M20" s="52" t="str">
        <f>VLOOKUP(Workouts[[#This Row],[Meno Priezvisko]],Data!$E$62:$G$155,2,0)</f>
        <v>BALDI KE</v>
      </c>
      <c r="N20" s="85">
        <f>Workouts[[#This Row],[Body spolu]]*Workouts[[#This Row],[koef. Trénera]]</f>
        <v>6.6000000000000005</v>
      </c>
      <c r="O20" s="52" t="str">
        <f>VLOOKUP(Workouts[[#This Row],[Meno Priezvisko]],Data!$E$62:$G$155,3,0)</f>
        <v>Kuchárik, Tomáš</v>
      </c>
      <c r="P20" s="10"/>
      <c r="S20" s="22" t="s">
        <v>84</v>
      </c>
      <c r="T20" s="122">
        <v>17.600000000000001</v>
      </c>
      <c r="U20"/>
      <c r="X20" s="22" t="s">
        <v>157</v>
      </c>
      <c r="Y20" s="122">
        <v>2</v>
      </c>
      <c r="Z20"/>
      <c r="AB20" s="22" t="s">
        <v>69</v>
      </c>
      <c r="AC20" s="122">
        <v>1</v>
      </c>
      <c r="AD20" s="122">
        <v>1</v>
      </c>
      <c r="AE20"/>
      <c r="AF20"/>
      <c r="AG20"/>
      <c r="AH20"/>
      <c r="AI20"/>
    </row>
    <row r="21" spans="2:35" ht="18" x14ac:dyDescent="0.25">
      <c r="B21" s="29">
        <v>46262</v>
      </c>
      <c r="C21" s="9" t="s">
        <v>112</v>
      </c>
      <c r="D21" s="17" t="s">
        <v>225</v>
      </c>
      <c r="E21" s="10" t="s">
        <v>41</v>
      </c>
      <c r="F21" s="19">
        <f>VLOOKUP(E21,Data!$I$21:$J$30,2,FALSE)</f>
        <v>4</v>
      </c>
      <c r="G21" s="14"/>
      <c r="H21" s="14"/>
      <c r="I21" s="19"/>
      <c r="J21" s="87">
        <f>VLOOKUP(Workouts[[#This Row],[Meno Priezvisko]],Data!$E$62:$I$155,5,0)</f>
        <v>1.2</v>
      </c>
      <c r="K21" s="84">
        <f>VLOOKUP(Workouts[[#This Row],[Tréner]],Data!$N$32:$O$48,2,0)</f>
        <v>2.5</v>
      </c>
      <c r="L21" s="88">
        <f>(Workouts[[#This Row],[Body za Umiestnenie]]+Workouts[[#This Row],[Body Účasť]])*Workouts[[#This Row],[koef. hráča]]</f>
        <v>4.8</v>
      </c>
      <c r="M21" s="52" t="str">
        <f>VLOOKUP(Workouts[[#This Row],[Meno Priezvisko]],Data!$E$62:$G$155,2,0)</f>
        <v>POHODA Trnava</v>
      </c>
      <c r="N21" s="85">
        <f>Workouts[[#This Row],[Body spolu]]*Workouts[[#This Row],[koef. Trénera]]</f>
        <v>12</v>
      </c>
      <c r="O21" s="52" t="str">
        <f>VLOOKUP(Workouts[[#This Row],[Meno Priezvisko]],Data!$E$62:$G$155,3,0)</f>
        <v>Varga, Patrik</v>
      </c>
      <c r="P21" s="10"/>
      <c r="S21" s="22" t="s">
        <v>40</v>
      </c>
      <c r="T21" s="122">
        <v>13.2</v>
      </c>
      <c r="U21"/>
      <c r="X21" s="22" t="s">
        <v>37</v>
      </c>
      <c r="Y21" s="122">
        <v>2</v>
      </c>
      <c r="Z21"/>
      <c r="AB21" s="22" t="s">
        <v>62</v>
      </c>
      <c r="AC21" s="122">
        <v>1</v>
      </c>
      <c r="AD21" s="122">
        <v>1</v>
      </c>
      <c r="AE21"/>
      <c r="AF21"/>
      <c r="AG21"/>
      <c r="AH21"/>
      <c r="AI21"/>
    </row>
    <row r="22" spans="2:35" ht="18" x14ac:dyDescent="0.25">
      <c r="B22" s="29">
        <v>46262</v>
      </c>
      <c r="C22" s="9" t="s">
        <v>112</v>
      </c>
      <c r="D22" s="17" t="s">
        <v>43</v>
      </c>
      <c r="E22" s="10" t="s">
        <v>41</v>
      </c>
      <c r="F22" s="19">
        <f>VLOOKUP(E22,Data!$I$21:$J$30,2,FALSE)</f>
        <v>4</v>
      </c>
      <c r="G22" s="14"/>
      <c r="H22" s="14"/>
      <c r="I22" s="19"/>
      <c r="J22" s="87">
        <f>VLOOKUP(Workouts[[#This Row],[Meno Priezvisko]],Data!$E$62:$I$155,5,0)</f>
        <v>1.1000000000000001</v>
      </c>
      <c r="K22" s="84">
        <f>VLOOKUP(Workouts[[#This Row],[Tréner]],Data!$N$32:$O$48,2,0)</f>
        <v>1.5</v>
      </c>
      <c r="L22" s="88">
        <f>(Workouts[[#This Row],[Body za Umiestnenie]]+Workouts[[#This Row],[Body Účasť]])*Workouts[[#This Row],[koef. hráča]]</f>
        <v>4.4000000000000004</v>
      </c>
      <c r="M22" s="52" t="str">
        <f>VLOOKUP(Workouts[[#This Row],[Meno Priezvisko]],Data!$E$62:$G$155,2,0)</f>
        <v>BALDI KE</v>
      </c>
      <c r="N22" s="85">
        <f>Workouts[[#This Row],[Body spolu]]*Workouts[[#This Row],[koef. Trénera]]</f>
        <v>6.6000000000000005</v>
      </c>
      <c r="O22" s="52" t="str">
        <f>VLOOKUP(Workouts[[#This Row],[Meno Priezvisko]],Data!$E$62:$G$155,3,0)</f>
        <v>Koctur, Tomáš</v>
      </c>
      <c r="P22" s="10"/>
      <c r="S22" s="22" t="s">
        <v>155</v>
      </c>
      <c r="T22" s="122">
        <v>12.100000000000001</v>
      </c>
      <c r="U22"/>
      <c r="X22" s="22" t="s">
        <v>40</v>
      </c>
      <c r="Y22" s="122">
        <v>2</v>
      </c>
      <c r="Z22"/>
      <c r="AB22" s="22" t="s">
        <v>225</v>
      </c>
      <c r="AC22" s="122">
        <v>1</v>
      </c>
      <c r="AD22" s="122">
        <v>1</v>
      </c>
      <c r="AE22"/>
      <c r="AF22"/>
      <c r="AG22"/>
      <c r="AH22"/>
      <c r="AI22"/>
    </row>
    <row r="23" spans="2:35" ht="18" x14ac:dyDescent="0.25">
      <c r="B23" s="29">
        <v>46262</v>
      </c>
      <c r="C23" s="9" t="s">
        <v>112</v>
      </c>
      <c r="D23" s="17" t="s">
        <v>34</v>
      </c>
      <c r="E23" s="10" t="s">
        <v>41</v>
      </c>
      <c r="F23" s="19">
        <f>VLOOKUP(E23,Data!$I$21:$J$30,2,FALSE)</f>
        <v>4</v>
      </c>
      <c r="G23" s="14"/>
      <c r="H23" s="14"/>
      <c r="I23" s="19"/>
      <c r="J23" s="87">
        <f>VLOOKUP(Workouts[[#This Row],[Meno Priezvisko]],Data!$E$62:$I$155,5,0)</f>
        <v>1.2</v>
      </c>
      <c r="K23" s="84">
        <f>VLOOKUP(Workouts[[#This Row],[Tréner]],Data!$N$32:$O$48,2,0)</f>
        <v>1.5</v>
      </c>
      <c r="L23" s="88">
        <f>(Workouts[[#This Row],[Body za Umiestnenie]]+Workouts[[#This Row],[Body Účasť]])*Workouts[[#This Row],[koef. hráča]]</f>
        <v>4.8</v>
      </c>
      <c r="M23" s="52" t="str">
        <f>VLOOKUP(Workouts[[#This Row],[Meno Priezvisko]],Data!$E$62:$G$155,2,0)</f>
        <v>IMET SK BA</v>
      </c>
      <c r="N23" s="85">
        <f>Workouts[[#This Row],[Body spolu]]*Workouts[[#This Row],[koef. Trénera]]</f>
        <v>7.1999999999999993</v>
      </c>
      <c r="O23" s="52" t="str">
        <f>VLOOKUP(Workouts[[#This Row],[Meno Priezvisko]],Data!$E$62:$G$155,3,0)</f>
        <v>Tóth, Tomáš</v>
      </c>
      <c r="P23" s="10"/>
      <c r="S23" s="22" t="s">
        <v>158</v>
      </c>
      <c r="T23" s="122">
        <v>8.8000000000000007</v>
      </c>
      <c r="U23"/>
      <c r="X23" s="22" t="s">
        <v>69</v>
      </c>
      <c r="Y23" s="122">
        <v>2</v>
      </c>
      <c r="Z23"/>
      <c r="AB23" s="22" t="s">
        <v>44</v>
      </c>
      <c r="AC23" s="122">
        <v>1</v>
      </c>
      <c r="AD23" s="122">
        <v>1</v>
      </c>
      <c r="AE23"/>
      <c r="AF23"/>
      <c r="AG23"/>
      <c r="AH23"/>
      <c r="AI23"/>
    </row>
    <row r="24" spans="2:35" ht="18" x14ac:dyDescent="0.25">
      <c r="B24" s="29">
        <v>46262</v>
      </c>
      <c r="C24" s="9" t="s">
        <v>112</v>
      </c>
      <c r="D24" s="17" t="s">
        <v>55</v>
      </c>
      <c r="E24" s="10" t="s">
        <v>41</v>
      </c>
      <c r="F24" s="19">
        <f>VLOOKUP(E24,Data!$I$21:$J$30,2,FALSE)</f>
        <v>4</v>
      </c>
      <c r="G24" s="14"/>
      <c r="H24" s="14"/>
      <c r="I24" s="19"/>
      <c r="J24" s="87">
        <f>VLOOKUP(Workouts[[#This Row],[Meno Priezvisko]],Data!$E$62:$I$155,5,0)</f>
        <v>1.1000000000000001</v>
      </c>
      <c r="K24" s="84">
        <f>VLOOKUP(Workouts[[#This Row],[Tréner]],Data!$N$32:$O$48,2,0)</f>
        <v>1.5</v>
      </c>
      <c r="L24" s="88">
        <f>(Workouts[[#This Row],[Body za Umiestnenie]]+Workouts[[#This Row],[Body Účasť]])*Workouts[[#This Row],[koef. hráča]]</f>
        <v>4.4000000000000004</v>
      </c>
      <c r="M24" s="52" t="str">
        <f>VLOOKUP(Workouts[[#This Row],[Meno Priezvisko]],Data!$E$62:$G$155,2,0)</f>
        <v>BALDI KE</v>
      </c>
      <c r="N24" s="85">
        <f>Workouts[[#This Row],[Body spolu]]*Workouts[[#This Row],[koef. Trénera]]</f>
        <v>6.6000000000000005</v>
      </c>
      <c r="O24" s="52" t="str">
        <f>VLOOKUP(Workouts[[#This Row],[Meno Priezvisko]],Data!$E$62:$G$155,3,0)</f>
        <v>Koctur, Tomáš</v>
      </c>
      <c r="P24" s="10"/>
      <c r="S24" s="22" t="s">
        <v>70</v>
      </c>
      <c r="T24" s="122">
        <v>8.8000000000000007</v>
      </c>
      <c r="U24"/>
      <c r="X24" s="22" t="s">
        <v>310</v>
      </c>
      <c r="Y24" s="122">
        <v>1</v>
      </c>
      <c r="Z24"/>
      <c r="AB24" s="22" t="s">
        <v>239</v>
      </c>
      <c r="AC24" s="122">
        <v>1</v>
      </c>
      <c r="AD24" s="122">
        <v>1</v>
      </c>
      <c r="AE24"/>
      <c r="AF24"/>
      <c r="AG24"/>
      <c r="AH24"/>
      <c r="AI24"/>
    </row>
    <row r="25" spans="2:35" ht="18" x14ac:dyDescent="0.25">
      <c r="B25" s="29">
        <v>46262</v>
      </c>
      <c r="C25" s="9" t="s">
        <v>112</v>
      </c>
      <c r="D25" s="17" t="s">
        <v>39</v>
      </c>
      <c r="E25" s="10" t="s">
        <v>41</v>
      </c>
      <c r="F25" s="19">
        <f>VLOOKUP(E25,Data!$I$21:$J$30,2,FALSE)</f>
        <v>4</v>
      </c>
      <c r="G25" s="14"/>
      <c r="H25" s="14"/>
      <c r="I25" s="19"/>
      <c r="J25" s="87">
        <f>VLOOKUP(Workouts[[#This Row],[Meno Priezvisko]],Data!$E$62:$I$155,5,0)</f>
        <v>1.1000000000000001</v>
      </c>
      <c r="K25" s="84">
        <f>VLOOKUP(Workouts[[#This Row],[Tréner]],Data!$N$32:$O$48,2,0)</f>
        <v>2.5</v>
      </c>
      <c r="L25" s="88">
        <f>(Workouts[[#This Row],[Body za Umiestnenie]]+Workouts[[#This Row],[Body Účasť]])*Workouts[[#This Row],[koef. hráča]]</f>
        <v>4.4000000000000004</v>
      </c>
      <c r="M25" s="52" t="str">
        <f>VLOOKUP(Workouts[[#This Row],[Meno Priezvisko]],Data!$E$62:$G$155,2,0)</f>
        <v>POHODA Trnava</v>
      </c>
      <c r="N25" s="85">
        <f>Workouts[[#This Row],[Body spolu]]*Workouts[[#This Row],[koef. Trénera]]</f>
        <v>11</v>
      </c>
      <c r="O25" s="52" t="str">
        <f>VLOOKUP(Workouts[[#This Row],[Meno Priezvisko]],Data!$E$62:$G$155,3,0)</f>
        <v>Varga, Patrik</v>
      </c>
      <c r="P25" s="10"/>
      <c r="S25" s="22" t="s">
        <v>37</v>
      </c>
      <c r="T25" s="122">
        <v>7.7000000000000011</v>
      </c>
      <c r="U25"/>
      <c r="X25" s="22" t="s">
        <v>65</v>
      </c>
      <c r="Y25" s="122">
        <v>1</v>
      </c>
      <c r="Z25"/>
      <c r="AB25" s="22" t="s">
        <v>63</v>
      </c>
      <c r="AC25" s="122">
        <v>1</v>
      </c>
      <c r="AD25" s="122">
        <v>1</v>
      </c>
      <c r="AE25"/>
      <c r="AF25"/>
      <c r="AG25"/>
      <c r="AH25"/>
      <c r="AI25"/>
    </row>
    <row r="26" spans="2:35" ht="18" x14ac:dyDescent="0.25">
      <c r="B26" s="29">
        <v>46262</v>
      </c>
      <c r="C26" s="9" t="s">
        <v>112</v>
      </c>
      <c r="D26" s="17" t="s">
        <v>54</v>
      </c>
      <c r="E26" s="10" t="s">
        <v>41</v>
      </c>
      <c r="F26" s="19">
        <f>VLOOKUP(E26,Data!$I$21:$J$30,2,FALSE)</f>
        <v>4</v>
      </c>
      <c r="G26" s="14"/>
      <c r="H26" s="14"/>
      <c r="I26" s="19"/>
      <c r="J26" s="87">
        <f>VLOOKUP(Workouts[[#This Row],[Meno Priezvisko]],Data!$E$62:$I$155,5,0)</f>
        <v>1.1000000000000001</v>
      </c>
      <c r="K26" s="84">
        <f>VLOOKUP(Workouts[[#This Row],[Tréner]],Data!$N$32:$O$48,2,0)</f>
        <v>1.5</v>
      </c>
      <c r="L26" s="88">
        <f>(Workouts[[#This Row],[Body za Umiestnenie]]+Workouts[[#This Row],[Body Účasť]])*Workouts[[#This Row],[koef. hráča]]</f>
        <v>4.4000000000000004</v>
      </c>
      <c r="M26" s="52" t="str">
        <f>VLOOKUP(Workouts[[#This Row],[Meno Priezvisko]],Data!$E$62:$G$155,2,0)</f>
        <v>BALDI KE</v>
      </c>
      <c r="N26" s="85">
        <f>Workouts[[#This Row],[Body spolu]]*Workouts[[#This Row],[koef. Trénera]]</f>
        <v>6.6000000000000005</v>
      </c>
      <c r="O26" s="52" t="str">
        <f>VLOOKUP(Workouts[[#This Row],[Meno Priezvisko]],Data!$E$62:$G$155,3,0)</f>
        <v>Koctur, Tomáš</v>
      </c>
      <c r="P26" s="10"/>
      <c r="S26" s="22" t="s">
        <v>156</v>
      </c>
      <c r="T26" s="122">
        <v>4.4000000000000004</v>
      </c>
      <c r="X26" s="22" t="s">
        <v>39</v>
      </c>
      <c r="Y26" s="122">
        <v>1</v>
      </c>
      <c r="Z26"/>
      <c r="AB26" s="22" t="s">
        <v>274</v>
      </c>
      <c r="AC26" s="122">
        <v>1</v>
      </c>
      <c r="AD26" s="122">
        <v>1</v>
      </c>
      <c r="AE26"/>
      <c r="AF26"/>
      <c r="AG26"/>
      <c r="AH26"/>
      <c r="AI26"/>
    </row>
    <row r="27" spans="2:35" ht="18" x14ac:dyDescent="0.25">
      <c r="B27" s="29">
        <v>46262</v>
      </c>
      <c r="C27" s="9" t="s">
        <v>112</v>
      </c>
      <c r="D27" s="17" t="s">
        <v>156</v>
      </c>
      <c r="E27" s="10" t="s">
        <v>41</v>
      </c>
      <c r="F27" s="19">
        <f>VLOOKUP(E27,Data!$I$21:$J$30,2,FALSE)</f>
        <v>4</v>
      </c>
      <c r="G27" s="14"/>
      <c r="H27" s="14"/>
      <c r="I27" s="19"/>
      <c r="J27" s="87">
        <f>VLOOKUP(Workouts[[#This Row],[Meno Priezvisko]],Data!$E$62:$I$155,5,0)</f>
        <v>1.1000000000000001</v>
      </c>
      <c r="K27" s="84">
        <f>VLOOKUP(Workouts[[#This Row],[Tréner]],Data!$N$32:$O$48,2,0)</f>
        <v>2.5</v>
      </c>
      <c r="L27" s="88">
        <f>(Workouts[[#This Row],[Body za Umiestnenie]]+Workouts[[#This Row],[Body Účasť]])*Workouts[[#This Row],[koef. hráča]]</f>
        <v>4.4000000000000004</v>
      </c>
      <c r="M27" s="52" t="str">
        <f>VLOOKUP(Workouts[[#This Row],[Meno Priezvisko]],Data!$E$62:$G$155,2,0)</f>
        <v>POHODA Trnava</v>
      </c>
      <c r="N27" s="85">
        <f>Workouts[[#This Row],[Body spolu]]*Workouts[[#This Row],[koef. Trénera]]</f>
        <v>11</v>
      </c>
      <c r="O27" s="52" t="str">
        <f>VLOOKUP(Workouts[[#This Row],[Meno Priezvisko]],Data!$E$62:$G$155,3,0)</f>
        <v>Varga, Patrik</v>
      </c>
      <c r="P27" s="10"/>
      <c r="S27" s="22" t="s">
        <v>39</v>
      </c>
      <c r="T27" s="122">
        <v>4.4000000000000004</v>
      </c>
      <c r="X27" s="22" t="s">
        <v>67</v>
      </c>
      <c r="Y27" s="122">
        <v>1</v>
      </c>
      <c r="Z27"/>
      <c r="AB27" s="22" t="s">
        <v>84</v>
      </c>
      <c r="AC27" s="122">
        <v>1</v>
      </c>
      <c r="AD27" s="122">
        <v>1</v>
      </c>
      <c r="AE27"/>
      <c r="AF27"/>
      <c r="AG27"/>
      <c r="AH27"/>
      <c r="AI27"/>
    </row>
    <row r="28" spans="2:35" ht="18" x14ac:dyDescent="0.25">
      <c r="B28" s="29">
        <v>46277</v>
      </c>
      <c r="C28" s="89" t="s">
        <v>300</v>
      </c>
      <c r="D28" s="17" t="s">
        <v>52</v>
      </c>
      <c r="E28" s="10" t="s">
        <v>18</v>
      </c>
      <c r="F28" s="19">
        <f>VLOOKUP(E28,Data!$I$21:$J$30,2,FALSE)</f>
        <v>2</v>
      </c>
      <c r="G28" s="14">
        <v>2</v>
      </c>
      <c r="H28" s="14"/>
      <c r="I28" s="19">
        <v>3</v>
      </c>
      <c r="J28" s="87">
        <f>VLOOKUP(Workouts[[#This Row],[Meno Priezvisko]],Data!$E$62:$I$155,5,0)</f>
        <v>1.2</v>
      </c>
      <c r="K28" s="84">
        <f>VLOOKUP(Workouts[[#This Row],[Tréner]],Data!$N$32:$O$48,2,0)</f>
        <v>1.5</v>
      </c>
      <c r="L28" s="88">
        <f>(Workouts[[#This Row],[Body za Umiestnenie]]+Workouts[[#This Row],[Body Účasť]])*Workouts[[#This Row],[koef. hráča]]</f>
        <v>6</v>
      </c>
      <c r="M28" s="52" t="str">
        <f>VLOOKUP(Workouts[[#This Row],[Meno Priezvisko]],Data!$E$62:$G$155,2,0)</f>
        <v>IMET SK BA</v>
      </c>
      <c r="N28" s="85">
        <f>Workouts[[#This Row],[Body spolu]]*Workouts[[#This Row],[koef. Trénera]]</f>
        <v>9</v>
      </c>
      <c r="O28" s="52" t="str">
        <f>VLOOKUP(Workouts[[#This Row],[Meno Priezvisko]],Data!$E$62:$G$155,3,0)</f>
        <v>Tóth, Tomáš</v>
      </c>
      <c r="P28" s="10"/>
      <c r="S28" s="22" t="s">
        <v>71</v>
      </c>
      <c r="T28" s="122">
        <v>4.4000000000000004</v>
      </c>
      <c r="X28" s="22" t="s">
        <v>305</v>
      </c>
      <c r="Y28" s="122">
        <v>1</v>
      </c>
      <c r="AB28" s="22" t="s">
        <v>309</v>
      </c>
      <c r="AC28" s="122">
        <v>1</v>
      </c>
      <c r="AD28" s="122">
        <v>1</v>
      </c>
      <c r="AE28"/>
      <c r="AF28"/>
      <c r="AG28"/>
      <c r="AH28"/>
      <c r="AI28"/>
    </row>
    <row r="29" spans="2:35" ht="18" x14ac:dyDescent="0.25">
      <c r="B29" s="29">
        <v>46277</v>
      </c>
      <c r="C29" s="89" t="s">
        <v>300</v>
      </c>
      <c r="D29" s="17" t="s">
        <v>225</v>
      </c>
      <c r="E29" s="10" t="s">
        <v>18</v>
      </c>
      <c r="F29" s="19">
        <f>VLOOKUP(E29,Data!$I$21:$J$30,2,FALSE)</f>
        <v>2</v>
      </c>
      <c r="G29" s="14">
        <v>10</v>
      </c>
      <c r="H29" s="14"/>
      <c r="I29" s="19"/>
      <c r="J29" s="87">
        <f>VLOOKUP(Workouts[[#This Row],[Meno Priezvisko]],Data!$E$62:$I$155,5,0)</f>
        <v>1.2</v>
      </c>
      <c r="K29" s="84">
        <f>VLOOKUP(Workouts[[#This Row],[Tréner]],Data!$N$32:$O$48,2,0)</f>
        <v>2.5</v>
      </c>
      <c r="L29" s="88">
        <f>(Workouts[[#This Row],[Body za Umiestnenie]]+Workouts[[#This Row],[Body Účasť]])*Workouts[[#This Row],[koef. hráča]]</f>
        <v>2.4</v>
      </c>
      <c r="M29" s="52" t="str">
        <f>VLOOKUP(Workouts[[#This Row],[Meno Priezvisko]],Data!$E$62:$G$155,2,0)</f>
        <v>POHODA Trnava</v>
      </c>
      <c r="N29" s="85">
        <f>Workouts[[#This Row],[Body spolu]]*Workouts[[#This Row],[koef. Trénera]]</f>
        <v>6</v>
      </c>
      <c r="O29" s="52" t="str">
        <f>VLOOKUP(Workouts[[#This Row],[Meno Priezvisko]],Data!$E$62:$G$155,3,0)</f>
        <v>Varga, Patrik</v>
      </c>
      <c r="P29" s="10"/>
      <c r="S29" s="22" t="s">
        <v>43</v>
      </c>
      <c r="T29" s="122">
        <v>4.4000000000000004</v>
      </c>
      <c r="X29" s="22" t="s">
        <v>70</v>
      </c>
      <c r="Y29" s="122">
        <v>1</v>
      </c>
      <c r="AB29" s="22" t="s">
        <v>54</v>
      </c>
      <c r="AC29" s="122">
        <v>1</v>
      </c>
      <c r="AD29" s="122">
        <v>1</v>
      </c>
      <c r="AE29"/>
      <c r="AF29"/>
      <c r="AG29"/>
      <c r="AH29"/>
      <c r="AI29"/>
    </row>
    <row r="30" spans="2:35" ht="18" x14ac:dyDescent="0.25">
      <c r="B30" s="29">
        <v>46283</v>
      </c>
      <c r="C30" s="89" t="s">
        <v>14</v>
      </c>
      <c r="D30" s="17" t="s">
        <v>70</v>
      </c>
      <c r="E30" s="10" t="s">
        <v>14</v>
      </c>
      <c r="F30" s="19">
        <f>VLOOKUP(E30,Data!$I$21:$J$30,2,FALSE)</f>
        <v>8</v>
      </c>
      <c r="G30" s="14">
        <v>10</v>
      </c>
      <c r="H30" s="14"/>
      <c r="I30" s="19"/>
      <c r="J30" s="87">
        <f>VLOOKUP(Workouts[[#This Row],[Meno Priezvisko]],Data!$E$62:$I$155,5,0)</f>
        <v>1.1000000000000001</v>
      </c>
      <c r="K30" s="84">
        <f>VLOOKUP(Workouts[[#This Row],[Tréner]],Data!$N$32:$O$48,2,0)</f>
        <v>1</v>
      </c>
      <c r="L30" s="88">
        <f>(Workouts[[#This Row],[Body za Umiestnenie]]+Workouts[[#This Row],[Body Účasť]])*Workouts[[#This Row],[koef. hráča]]</f>
        <v>8.8000000000000007</v>
      </c>
      <c r="M30" s="52" t="str">
        <f>VLOOKUP(Workouts[[#This Row],[Meno Priezvisko]],Data!$E$62:$G$155,2,0)</f>
        <v>ŠK Pionierska</v>
      </c>
      <c r="N30" s="85">
        <f>Workouts[[#This Row],[Body spolu]]*Workouts[[#This Row],[koef. Trénera]]</f>
        <v>8.8000000000000007</v>
      </c>
      <c r="O30" s="52" t="str">
        <f>VLOOKUP(Workouts[[#This Row],[Meno Priezvisko]],Data!$E$62:$G$155,3,0)</f>
        <v>Tužinčin, Lukáš</v>
      </c>
      <c r="P30" s="10"/>
      <c r="S30" s="22" t="s">
        <v>65</v>
      </c>
      <c r="T30" s="122">
        <v>4.4000000000000004</v>
      </c>
      <c r="X30" s="22" t="s">
        <v>158</v>
      </c>
      <c r="Y30" s="122">
        <v>1</v>
      </c>
      <c r="AB30" s="22" t="s">
        <v>67</v>
      </c>
      <c r="AC30" s="122">
        <v>1</v>
      </c>
      <c r="AD30" s="122">
        <v>1</v>
      </c>
      <c r="AE30"/>
      <c r="AF30"/>
      <c r="AG30"/>
      <c r="AH30"/>
      <c r="AI30"/>
    </row>
    <row r="31" spans="2:35" ht="18" x14ac:dyDescent="0.25">
      <c r="B31" s="29">
        <v>46283</v>
      </c>
      <c r="C31" s="89" t="s">
        <v>14</v>
      </c>
      <c r="D31" s="17" t="s">
        <v>69</v>
      </c>
      <c r="E31" s="10" t="s">
        <v>14</v>
      </c>
      <c r="F31" s="19">
        <f>VLOOKUP(E31,Data!$I$21:$J$30,2,FALSE)</f>
        <v>8</v>
      </c>
      <c r="G31" s="14">
        <v>8</v>
      </c>
      <c r="H31" s="14"/>
      <c r="I31" s="19">
        <v>6</v>
      </c>
      <c r="J31" s="87">
        <f>VLOOKUP(Workouts[[#This Row],[Meno Priezvisko]],Data!$E$62:$I$155,5,0)</f>
        <v>1.1000000000000001</v>
      </c>
      <c r="K31" s="84">
        <f>VLOOKUP(Workouts[[#This Row],[Tréner]],Data!$N$32:$O$48,2,0)</f>
        <v>1</v>
      </c>
      <c r="L31" s="88">
        <f>(Workouts[[#This Row],[Body za Umiestnenie]]+Workouts[[#This Row],[Body Účasť]])*Workouts[[#This Row],[koef. hráča]]</f>
        <v>15.400000000000002</v>
      </c>
      <c r="M31" s="52" t="str">
        <f>VLOOKUP(Workouts[[#This Row],[Meno Priezvisko]],Data!$E$62:$G$155,2,0)</f>
        <v>ŠK Pionierska</v>
      </c>
      <c r="N31" s="85">
        <f>Workouts[[#This Row],[Body spolu]]*Workouts[[#This Row],[koef. Trénera]]</f>
        <v>15.400000000000002</v>
      </c>
      <c r="O31" s="52" t="str">
        <f>VLOOKUP(Workouts[[#This Row],[Meno Priezvisko]],Data!$E$62:$G$155,3,0)</f>
        <v>Tužinčin, Lukáš</v>
      </c>
      <c r="P31" s="10"/>
      <c r="S31" s="22" t="s">
        <v>44</v>
      </c>
      <c r="T31" s="122">
        <v>3.3000000000000003</v>
      </c>
      <c r="X31" s="22" t="s">
        <v>62</v>
      </c>
      <c r="Y31" s="122">
        <v>1</v>
      </c>
      <c r="AB31" s="22" t="s">
        <v>55</v>
      </c>
      <c r="AC31" s="122">
        <v>1</v>
      </c>
      <c r="AD31" s="122">
        <v>1</v>
      </c>
      <c r="AE31"/>
      <c r="AF31"/>
      <c r="AG31"/>
      <c r="AH31"/>
      <c r="AI31"/>
    </row>
    <row r="32" spans="2:35" ht="18" x14ac:dyDescent="0.25">
      <c r="B32" s="29">
        <v>46283</v>
      </c>
      <c r="C32" s="89" t="s">
        <v>14</v>
      </c>
      <c r="D32" s="17" t="s">
        <v>34</v>
      </c>
      <c r="E32" s="10" t="s">
        <v>14</v>
      </c>
      <c r="F32" s="19">
        <f>VLOOKUP(E32,Data!$I$21:$J$30,2,FALSE)</f>
        <v>8</v>
      </c>
      <c r="G32" s="14">
        <v>6</v>
      </c>
      <c r="H32" s="14"/>
      <c r="I32" s="19">
        <v>6</v>
      </c>
      <c r="J32" s="87">
        <f>VLOOKUP(Workouts[[#This Row],[Meno Priezvisko]],Data!$E$62:$I$155,5,0)</f>
        <v>1.2</v>
      </c>
      <c r="K32" s="84">
        <f>VLOOKUP(Workouts[[#This Row],[Tréner]],Data!$N$32:$O$48,2,0)</f>
        <v>1.5</v>
      </c>
      <c r="L32" s="88">
        <f>(Workouts[[#This Row],[Body za Umiestnenie]]+Workouts[[#This Row],[Body Účasť]])*Workouts[[#This Row],[koef. hráča]]</f>
        <v>16.8</v>
      </c>
      <c r="M32" s="52" t="str">
        <f>VLOOKUP(Workouts[[#This Row],[Meno Priezvisko]],Data!$E$62:$G$155,2,0)</f>
        <v>IMET SK BA</v>
      </c>
      <c r="N32" s="85">
        <f>Workouts[[#This Row],[Body spolu]]*Workouts[[#This Row],[koef. Trénera]]</f>
        <v>25.200000000000003</v>
      </c>
      <c r="O32" s="52" t="str">
        <f>VLOOKUP(Workouts[[#This Row],[Meno Priezvisko]],Data!$E$62:$G$155,3,0)</f>
        <v>Tóth, Tomáš</v>
      </c>
      <c r="P32" s="10"/>
      <c r="S32" s="22" t="s">
        <v>305</v>
      </c>
      <c r="T32" s="122">
        <v>3.1500000000000004</v>
      </c>
      <c r="X32" s="22" t="s">
        <v>239</v>
      </c>
      <c r="Y32" s="122">
        <v>1</v>
      </c>
      <c r="AB32" s="22" t="s">
        <v>48</v>
      </c>
      <c r="AC32" s="122">
        <v>20</v>
      </c>
      <c r="AD32" s="122">
        <v>20</v>
      </c>
      <c r="AE32"/>
      <c r="AF32"/>
      <c r="AG32"/>
      <c r="AH32"/>
      <c r="AI32"/>
    </row>
    <row r="33" spans="2:35" ht="18" x14ac:dyDescent="0.25">
      <c r="B33" s="29">
        <v>46283</v>
      </c>
      <c r="C33" s="89" t="s">
        <v>14</v>
      </c>
      <c r="D33" s="17" t="s">
        <v>52</v>
      </c>
      <c r="E33" s="10" t="s">
        <v>14</v>
      </c>
      <c r="F33" s="19">
        <f>VLOOKUP(E33,Data!$I$21:$J$30,2,FALSE)</f>
        <v>8</v>
      </c>
      <c r="G33" s="14">
        <v>19</v>
      </c>
      <c r="H33" s="14"/>
      <c r="I33" s="19"/>
      <c r="J33" s="87">
        <f>VLOOKUP(Workouts[[#This Row],[Meno Priezvisko]],Data!$E$62:$I$155,5,0)</f>
        <v>1.2</v>
      </c>
      <c r="K33" s="84">
        <f>VLOOKUP(Workouts[[#This Row],[Tréner]],Data!$N$32:$O$48,2,0)</f>
        <v>1.5</v>
      </c>
      <c r="L33" s="88">
        <f>(Workouts[[#This Row],[Body za Umiestnenie]]+Workouts[[#This Row],[Body Účasť]])*Workouts[[#This Row],[koef. hráča]]</f>
        <v>9.6</v>
      </c>
      <c r="M33" s="52" t="str">
        <f>VLOOKUP(Workouts[[#This Row],[Meno Priezvisko]],Data!$E$62:$G$155,2,0)</f>
        <v>IMET SK BA</v>
      </c>
      <c r="N33" s="85">
        <f>Workouts[[#This Row],[Body spolu]]*Workouts[[#This Row],[koef. Trénera]]</f>
        <v>14.399999999999999</v>
      </c>
      <c r="O33" s="52" t="str">
        <f>VLOOKUP(Workouts[[#This Row],[Meno Priezvisko]],Data!$E$62:$G$155,3,0)</f>
        <v>Tóth, Tomáš</v>
      </c>
      <c r="P33" s="10"/>
      <c r="S33" s="22" t="s">
        <v>239</v>
      </c>
      <c r="T33" s="122">
        <v>3.1500000000000004</v>
      </c>
      <c r="X33" s="22" t="s">
        <v>44</v>
      </c>
      <c r="Y33" s="122">
        <v>1</v>
      </c>
      <c r="AB33"/>
      <c r="AC33"/>
      <c r="AD33"/>
      <c r="AE33"/>
      <c r="AF33"/>
      <c r="AG33"/>
      <c r="AH33"/>
      <c r="AI33"/>
    </row>
    <row r="34" spans="2:35" ht="18" x14ac:dyDescent="0.25">
      <c r="B34" s="29">
        <v>46283</v>
      </c>
      <c r="C34" s="89" t="s">
        <v>14</v>
      </c>
      <c r="D34" s="17" t="s">
        <v>155</v>
      </c>
      <c r="E34" s="10" t="s">
        <v>14</v>
      </c>
      <c r="F34" s="19">
        <f>VLOOKUP(E34,Data!$I$21:$J$30,2,FALSE)</f>
        <v>8</v>
      </c>
      <c r="G34" s="14">
        <v>10</v>
      </c>
      <c r="H34" s="14"/>
      <c r="I34" s="19"/>
      <c r="J34" s="87">
        <f>VLOOKUP(Workouts[[#This Row],[Meno Priezvisko]],Data!$E$62:$I$155,5,0)</f>
        <v>1.1000000000000001</v>
      </c>
      <c r="K34" s="84">
        <f>VLOOKUP(Workouts[[#This Row],[Tréner]],Data!$N$32:$O$48,2,0)</f>
        <v>1</v>
      </c>
      <c r="L34" s="88">
        <f>(Workouts[[#This Row],[Body za Umiestnenie]]+Workouts[[#This Row],[Body Účasť]])*Workouts[[#This Row],[koef. hráča]]</f>
        <v>8.8000000000000007</v>
      </c>
      <c r="M34" s="52" t="str">
        <f>VLOOKUP(Workouts[[#This Row],[Meno Priezvisko]],Data!$E$62:$G$155,2,0)</f>
        <v>ŠK Pionierska</v>
      </c>
      <c r="N34" s="85">
        <f>Workouts[[#This Row],[Body spolu]]*Workouts[[#This Row],[koef. Trénera]]</f>
        <v>8.8000000000000007</v>
      </c>
      <c r="O34" s="52" t="str">
        <f>VLOOKUP(Workouts[[#This Row],[Meno Priezvisko]],Data!$E$62:$G$155,3,0)</f>
        <v>Ontong, Daniel</v>
      </c>
      <c r="P34" s="10"/>
      <c r="S34" s="22" t="s">
        <v>309</v>
      </c>
      <c r="T34" s="122">
        <v>3.1500000000000004</v>
      </c>
      <c r="X34" s="22" t="s">
        <v>274</v>
      </c>
      <c r="Y34" s="122">
        <v>1</v>
      </c>
      <c r="AB34"/>
      <c r="AC34"/>
      <c r="AD34"/>
      <c r="AE34"/>
      <c r="AF34"/>
      <c r="AG34"/>
      <c r="AH34"/>
      <c r="AI34"/>
    </row>
    <row r="35" spans="2:35" ht="18" x14ac:dyDescent="0.25">
      <c r="B35" s="29">
        <v>46283</v>
      </c>
      <c r="C35" s="89" t="s">
        <v>14</v>
      </c>
      <c r="D35" s="17" t="s">
        <v>54</v>
      </c>
      <c r="E35" s="10" t="s">
        <v>14</v>
      </c>
      <c r="F35" s="19">
        <f>VLOOKUP(E35,Data!$I$21:$J$30,2,FALSE)</f>
        <v>8</v>
      </c>
      <c r="G35" s="14">
        <v>4</v>
      </c>
      <c r="H35" s="14"/>
      <c r="I35" s="19">
        <v>6</v>
      </c>
      <c r="J35" s="87">
        <f>VLOOKUP(Workouts[[#This Row],[Meno Priezvisko]],Data!$E$62:$I$155,5,0)</f>
        <v>1.1000000000000001</v>
      </c>
      <c r="K35" s="84">
        <f>VLOOKUP(Workouts[[#This Row],[Tréner]],Data!$N$32:$O$48,2,0)</f>
        <v>1.5</v>
      </c>
      <c r="L35" s="88">
        <f>(Workouts[[#This Row],[Body za Umiestnenie]]+Workouts[[#This Row],[Body Účasť]])*Workouts[[#This Row],[koef. hráča]]</f>
        <v>15.400000000000002</v>
      </c>
      <c r="M35" s="52" t="str">
        <f>VLOOKUP(Workouts[[#This Row],[Meno Priezvisko]],Data!$E$62:$G$155,2,0)</f>
        <v>BALDI KE</v>
      </c>
      <c r="N35" s="85">
        <f>Workouts[[#This Row],[Body spolu]]*Workouts[[#This Row],[koef. Trénera]]</f>
        <v>23.1</v>
      </c>
      <c r="O35" s="52" t="str">
        <f>VLOOKUP(Workouts[[#This Row],[Meno Priezvisko]],Data!$E$62:$G$155,3,0)</f>
        <v>Koctur, Tomáš</v>
      </c>
      <c r="P35" s="10"/>
      <c r="S35" s="22" t="s">
        <v>63</v>
      </c>
      <c r="T35" s="122">
        <v>2.2000000000000002</v>
      </c>
      <c r="X35" s="22" t="s">
        <v>156</v>
      </c>
      <c r="Y35" s="122">
        <v>1</v>
      </c>
      <c r="AB35"/>
      <c r="AC35"/>
      <c r="AD35"/>
      <c r="AE35"/>
      <c r="AF35"/>
      <c r="AG35"/>
      <c r="AH35"/>
      <c r="AI35"/>
    </row>
    <row r="36" spans="2:35" ht="18" x14ac:dyDescent="0.25">
      <c r="B36" s="29">
        <v>46283</v>
      </c>
      <c r="C36" s="89" t="s">
        <v>14</v>
      </c>
      <c r="D36" s="17" t="s">
        <v>55</v>
      </c>
      <c r="E36" s="10" t="s">
        <v>14</v>
      </c>
      <c r="F36" s="19">
        <f>VLOOKUP(E36,Data!$I$21:$J$30,2,FALSE)</f>
        <v>8</v>
      </c>
      <c r="G36" s="14">
        <v>8</v>
      </c>
      <c r="H36" s="14"/>
      <c r="I36" s="19">
        <v>6</v>
      </c>
      <c r="J36" s="87">
        <f>VLOOKUP(Workouts[[#This Row],[Meno Priezvisko]],Data!$E$62:$I$155,5,0)</f>
        <v>1.1000000000000001</v>
      </c>
      <c r="K36" s="84">
        <f>VLOOKUP(Workouts[[#This Row],[Tréner]],Data!$N$32:$O$48,2,0)</f>
        <v>1.5</v>
      </c>
      <c r="L36" s="88">
        <f>(Workouts[[#This Row],[Body za Umiestnenie]]+Workouts[[#This Row],[Body Účasť]])*Workouts[[#This Row],[koef. hráča]]</f>
        <v>15.400000000000002</v>
      </c>
      <c r="M36" s="52" t="str">
        <f>VLOOKUP(Workouts[[#This Row],[Meno Priezvisko]],Data!$E$62:$G$155,2,0)</f>
        <v>BALDI KE</v>
      </c>
      <c r="N36" s="85">
        <f>Workouts[[#This Row],[Body spolu]]*Workouts[[#This Row],[koef. Trénera]]</f>
        <v>23.1</v>
      </c>
      <c r="O36" s="52" t="str">
        <f>VLOOKUP(Workouts[[#This Row],[Meno Priezvisko]],Data!$E$62:$G$155,3,0)</f>
        <v>Koctur, Tomáš</v>
      </c>
      <c r="P36" s="10"/>
      <c r="S36" s="22" t="s">
        <v>67</v>
      </c>
      <c r="T36" s="122">
        <v>2.2000000000000002</v>
      </c>
      <c r="X36" s="22" t="s">
        <v>309</v>
      </c>
      <c r="Y36" s="122">
        <v>1</v>
      </c>
      <c r="AB36"/>
      <c r="AC36"/>
      <c r="AD36"/>
      <c r="AE36"/>
      <c r="AF36"/>
      <c r="AG36"/>
      <c r="AH36"/>
      <c r="AI36"/>
    </row>
    <row r="37" spans="2:35" ht="18" x14ac:dyDescent="0.25">
      <c r="B37" s="29">
        <v>46283</v>
      </c>
      <c r="C37" s="89" t="s">
        <v>14</v>
      </c>
      <c r="D37" s="17" t="s">
        <v>83</v>
      </c>
      <c r="E37" s="10" t="s">
        <v>14</v>
      </c>
      <c r="F37" s="19">
        <f>VLOOKUP(E37,Data!$I$21:$J$30,2,FALSE)</f>
        <v>8</v>
      </c>
      <c r="G37" s="14">
        <v>10</v>
      </c>
      <c r="H37" s="14"/>
      <c r="I37" s="19"/>
      <c r="J37" s="87">
        <f>VLOOKUP(Workouts[[#This Row],[Meno Priezvisko]],Data!$E$62:$I$155,5,0)</f>
        <v>1.1000000000000001</v>
      </c>
      <c r="K37" s="84">
        <f>VLOOKUP(Workouts[[#This Row],[Tréner]],Data!$N$32:$O$48,2,0)</f>
        <v>1.5</v>
      </c>
      <c r="L37" s="88">
        <f>(Workouts[[#This Row],[Body za Umiestnenie]]+Workouts[[#This Row],[Body Účasť]])*Workouts[[#This Row],[koef. hráča]]</f>
        <v>8.8000000000000007</v>
      </c>
      <c r="M37" s="52" t="str">
        <f>VLOOKUP(Workouts[[#This Row],[Meno Priezvisko]],Data!$E$62:$G$155,2,0)</f>
        <v>BALDI KE</v>
      </c>
      <c r="N37" s="85">
        <f>Workouts[[#This Row],[Body spolu]]*Workouts[[#This Row],[koef. Trénera]]</f>
        <v>13.200000000000001</v>
      </c>
      <c r="O37" s="52" t="str">
        <f>VLOOKUP(Workouts[[#This Row],[Meno Priezvisko]],Data!$E$62:$G$155,3,0)</f>
        <v>Kuchárik, Tomáš</v>
      </c>
      <c r="P37" s="10"/>
      <c r="S37" s="22" t="s">
        <v>62</v>
      </c>
      <c r="T37" s="122">
        <v>2.2000000000000002</v>
      </c>
      <c r="X37" s="22" t="s">
        <v>63</v>
      </c>
      <c r="Y37" s="122">
        <v>1</v>
      </c>
      <c r="AB37"/>
      <c r="AC37"/>
      <c r="AD37"/>
      <c r="AE37"/>
      <c r="AF37"/>
      <c r="AG37"/>
      <c r="AH37"/>
      <c r="AI37"/>
    </row>
    <row r="38" spans="2:35" ht="18" x14ac:dyDescent="0.25">
      <c r="B38" s="29">
        <v>46283</v>
      </c>
      <c r="C38" s="89" t="s">
        <v>14</v>
      </c>
      <c r="D38" s="17" t="s">
        <v>84</v>
      </c>
      <c r="E38" s="10" t="s">
        <v>14</v>
      </c>
      <c r="F38" s="19">
        <f>VLOOKUP(E38,Data!$I$21:$J$30,2,FALSE)</f>
        <v>8</v>
      </c>
      <c r="G38" s="14">
        <v>20</v>
      </c>
      <c r="H38" s="14"/>
      <c r="I38" s="19"/>
      <c r="J38" s="87">
        <f>VLOOKUP(Workouts[[#This Row],[Meno Priezvisko]],Data!$E$62:$I$155,5,0)</f>
        <v>1.1000000000000001</v>
      </c>
      <c r="K38" s="84">
        <f>VLOOKUP(Workouts[[#This Row],[Tréner]],Data!$N$32:$O$48,2,0)</f>
        <v>1.5</v>
      </c>
      <c r="L38" s="88">
        <f>(Workouts[[#This Row],[Body za Umiestnenie]]+Workouts[[#This Row],[Body Účasť]])*Workouts[[#This Row],[koef. hráča]]</f>
        <v>8.8000000000000007</v>
      </c>
      <c r="M38" s="52" t="str">
        <f>VLOOKUP(Workouts[[#This Row],[Meno Priezvisko]],Data!$E$62:$G$155,2,0)</f>
        <v>BALDI KE</v>
      </c>
      <c r="N38" s="85">
        <f>Workouts[[#This Row],[Body spolu]]*Workouts[[#This Row],[koef. Trénera]]</f>
        <v>13.200000000000001</v>
      </c>
      <c r="O38" s="52" t="str">
        <f>VLOOKUP(Workouts[[#This Row],[Meno Priezvisko]],Data!$E$62:$G$155,3,0)</f>
        <v>Kuchárik, Tomáš</v>
      </c>
      <c r="P38" s="10"/>
      <c r="S38" s="22" t="s">
        <v>310</v>
      </c>
      <c r="T38" s="122">
        <v>2.1</v>
      </c>
      <c r="X38" s="22" t="s">
        <v>71</v>
      </c>
      <c r="Y38" s="122">
        <v>1</v>
      </c>
      <c r="AB38"/>
      <c r="AC38"/>
      <c r="AD38"/>
      <c r="AE38"/>
      <c r="AF38"/>
      <c r="AG38"/>
      <c r="AH38"/>
      <c r="AI38"/>
    </row>
    <row r="39" spans="2:35" ht="18" x14ac:dyDescent="0.25">
      <c r="B39" s="29">
        <v>46283</v>
      </c>
      <c r="C39" s="89" t="s">
        <v>14</v>
      </c>
      <c r="D39" s="17" t="s">
        <v>157</v>
      </c>
      <c r="E39" s="10" t="s">
        <v>14</v>
      </c>
      <c r="F39" s="19">
        <f>VLOOKUP(E39,Data!$I$21:$J$30,2,FALSE)</f>
        <v>8</v>
      </c>
      <c r="G39" s="14">
        <v>8</v>
      </c>
      <c r="H39" s="14"/>
      <c r="I39" s="19">
        <v>6</v>
      </c>
      <c r="J39" s="87">
        <f>VLOOKUP(Workouts[[#This Row],[Meno Priezvisko]],Data!$E$62:$I$155,5,0)</f>
        <v>1.05</v>
      </c>
      <c r="K39" s="84">
        <f>VLOOKUP(Workouts[[#This Row],[Tréner]],Data!$N$32:$O$48,2,0)</f>
        <v>1.5</v>
      </c>
      <c r="L39" s="88">
        <f>(Workouts[[#This Row],[Body za Umiestnenie]]+Workouts[[#This Row],[Body Účasť]])*Workouts[[#This Row],[koef. hráča]]</f>
        <v>14.700000000000001</v>
      </c>
      <c r="M39" s="52" t="str">
        <f>VLOOKUP(Workouts[[#This Row],[Meno Priezvisko]],Data!$E$62:$G$155,2,0)</f>
        <v>IMET SK BA</v>
      </c>
      <c r="N39" s="85">
        <f>Workouts[[#This Row],[Body spolu]]*Workouts[[#This Row],[koef. Trénera]]</f>
        <v>22.05</v>
      </c>
      <c r="O39" s="52" t="str">
        <f>VLOOKUP(Workouts[[#This Row],[Meno Priezvisko]],Data!$E$62:$G$155,3,0)</f>
        <v>Tóth, Tomáš</v>
      </c>
      <c r="P39" s="10"/>
      <c r="S39" s="22" t="s">
        <v>274</v>
      </c>
      <c r="T39" s="122">
        <v>2.1</v>
      </c>
      <c r="X39" s="22" t="s">
        <v>43</v>
      </c>
      <c r="Y39" s="122">
        <v>1</v>
      </c>
      <c r="AB39"/>
      <c r="AC39"/>
      <c r="AD39"/>
      <c r="AE39"/>
      <c r="AF39"/>
      <c r="AG39"/>
      <c r="AH39"/>
      <c r="AI39"/>
    </row>
    <row r="40" spans="2:35" ht="18" x14ac:dyDescent="0.25">
      <c r="B40" s="29">
        <v>46283</v>
      </c>
      <c r="C40" s="89" t="s">
        <v>14</v>
      </c>
      <c r="D40" s="17" t="s">
        <v>158</v>
      </c>
      <c r="E40" s="10" t="s">
        <v>14</v>
      </c>
      <c r="F40" s="19">
        <f>VLOOKUP(E40,Data!$I$21:$J$30,2,FALSE)</f>
        <v>8</v>
      </c>
      <c r="G40" s="14">
        <v>14</v>
      </c>
      <c r="H40" s="14"/>
      <c r="I40" s="19"/>
      <c r="J40" s="87">
        <f>VLOOKUP(Workouts[[#This Row],[Meno Priezvisko]],Data!$E$62:$I$155,5,0)</f>
        <v>1.1000000000000001</v>
      </c>
      <c r="K40" s="84">
        <f>VLOOKUP(Workouts[[#This Row],[Tréner]],Data!$N$32:$O$48,2,0)</f>
        <v>1.5</v>
      </c>
      <c r="L40" s="88">
        <f>(Workouts[[#This Row],[Body za Umiestnenie]]+Workouts[[#This Row],[Body Účasť]])*Workouts[[#This Row],[koef. hráča]]</f>
        <v>8.8000000000000007</v>
      </c>
      <c r="M40" s="52" t="str">
        <f>VLOOKUP(Workouts[[#This Row],[Meno Priezvisko]],Data!$E$62:$G$155,2,0)</f>
        <v>BALDI KE</v>
      </c>
      <c r="N40" s="85">
        <f>Workouts[[#This Row],[Body spolu]]*Workouts[[#This Row],[koef. Trénera]]</f>
        <v>13.200000000000001</v>
      </c>
      <c r="O40" s="52" t="str">
        <f>VLOOKUP(Workouts[[#This Row],[Meno Priezvisko]],Data!$E$62:$G$155,3,0)</f>
        <v>Fecák, Tomáš</v>
      </c>
      <c r="P40" s="10"/>
      <c r="S40" s="22" t="s">
        <v>48</v>
      </c>
      <c r="T40" s="122">
        <v>388.1</v>
      </c>
      <c r="X40" s="22" t="s">
        <v>48</v>
      </c>
      <c r="Y40" s="122">
        <v>59</v>
      </c>
      <c r="AB40"/>
      <c r="AC40"/>
      <c r="AD40"/>
      <c r="AE40"/>
      <c r="AF40"/>
      <c r="AG40"/>
      <c r="AH40"/>
      <c r="AI40"/>
    </row>
    <row r="41" spans="2:35" ht="18" x14ac:dyDescent="0.25">
      <c r="B41" s="29">
        <v>46283</v>
      </c>
      <c r="C41" s="89" t="s">
        <v>14</v>
      </c>
      <c r="D41" s="17" t="s">
        <v>40</v>
      </c>
      <c r="E41" s="10" t="s">
        <v>14</v>
      </c>
      <c r="F41" s="19">
        <f>VLOOKUP(E41,Data!$I$21:$J$30,2,FALSE)</f>
        <v>8</v>
      </c>
      <c r="G41" s="14">
        <v>17</v>
      </c>
      <c r="H41" s="14"/>
      <c r="I41" s="19"/>
      <c r="J41" s="87">
        <f>VLOOKUP(Workouts[[#This Row],[Meno Priezvisko]],Data!$E$62:$I$155,5,0)</f>
        <v>1.2</v>
      </c>
      <c r="K41" s="84">
        <f>VLOOKUP(Workouts[[#This Row],[Tréner]],Data!$N$32:$O$48,2,0)</f>
        <v>2</v>
      </c>
      <c r="L41" s="88">
        <f>(Workouts[[#This Row],[Body za Umiestnenie]]+Workouts[[#This Row],[Body Účasť]])*Workouts[[#This Row],[koef. hráča]]</f>
        <v>9.6</v>
      </c>
      <c r="M41" s="52" t="str">
        <f>VLOOKUP(Workouts[[#This Row],[Meno Priezvisko]],Data!$E$62:$G$155,2,0)</f>
        <v>ŠK Pionierska</v>
      </c>
      <c r="N41" s="85">
        <f>Workouts[[#This Row],[Body spolu]]*Workouts[[#This Row],[koef. Trénera]]</f>
        <v>19.2</v>
      </c>
      <c r="O41" s="52" t="str">
        <f>VLOOKUP(Workouts[[#This Row],[Meno Priezvisko]],Data!$E$62:$G$155,3,0)</f>
        <v>Lorinčík, Dušan</v>
      </c>
      <c r="P41" s="10"/>
      <c r="S41"/>
      <c r="T41"/>
      <c r="X41"/>
      <c r="Y41"/>
      <c r="AB41"/>
      <c r="AC41"/>
      <c r="AD41"/>
      <c r="AE41"/>
      <c r="AF41"/>
      <c r="AG41"/>
      <c r="AH41"/>
      <c r="AI41"/>
    </row>
    <row r="42" spans="2:35" ht="18" x14ac:dyDescent="0.25">
      <c r="B42" s="29">
        <v>46283</v>
      </c>
      <c r="C42" s="89" t="s">
        <v>14</v>
      </c>
      <c r="D42" s="17" t="s">
        <v>223</v>
      </c>
      <c r="E42" s="10" t="s">
        <v>14</v>
      </c>
      <c r="F42" s="19">
        <f>VLOOKUP(E42,Data!$I$21:$J$30,2,FALSE)</f>
        <v>8</v>
      </c>
      <c r="G42" s="14">
        <v>5</v>
      </c>
      <c r="H42" s="14"/>
      <c r="I42" s="19">
        <v>6</v>
      </c>
      <c r="J42" s="87">
        <f>VLOOKUP(Workouts[[#This Row],[Meno Priezvisko]],Data!$E$62:$I$155,5,0)</f>
        <v>1.2</v>
      </c>
      <c r="K42" s="84">
        <f>VLOOKUP(Workouts[[#This Row],[Tréner]],Data!$N$32:$O$48,2,0)</f>
        <v>2.5</v>
      </c>
      <c r="L42" s="88">
        <f>(Workouts[[#This Row],[Body za Umiestnenie]]+Workouts[[#This Row],[Body Účasť]])*Workouts[[#This Row],[koef. hráča]]</f>
        <v>16.8</v>
      </c>
      <c r="M42" s="52" t="str">
        <f>VLOOKUP(Workouts[[#This Row],[Meno Priezvisko]],Data!$E$62:$G$155,2,0)</f>
        <v>POHODA Trnava</v>
      </c>
      <c r="N42" s="85">
        <f>Workouts[[#This Row],[Body spolu]]*Workouts[[#This Row],[koef. Trénera]]</f>
        <v>42</v>
      </c>
      <c r="O42" s="52" t="str">
        <f>VLOOKUP(Workouts[[#This Row],[Meno Priezvisko]],Data!$E$62:$G$155,3,0)</f>
        <v>Varga, Patrik</v>
      </c>
      <c r="P42" s="10"/>
      <c r="S42"/>
      <c r="T42"/>
      <c r="X42"/>
      <c r="Y42"/>
      <c r="AB42"/>
      <c r="AC42"/>
      <c r="AD42"/>
      <c r="AE42"/>
      <c r="AF42"/>
      <c r="AG42"/>
      <c r="AH42"/>
      <c r="AI42"/>
    </row>
    <row r="43" spans="2:35" ht="18" x14ac:dyDescent="0.25">
      <c r="B43" s="29">
        <v>46283</v>
      </c>
      <c r="C43" s="89" t="s">
        <v>14</v>
      </c>
      <c r="D43" s="17" t="s">
        <v>225</v>
      </c>
      <c r="E43" s="10" t="s">
        <v>14</v>
      </c>
      <c r="F43" s="19">
        <f>VLOOKUP(E43,Data!$I$21:$J$30,2,FALSE)</f>
        <v>8</v>
      </c>
      <c r="G43" s="14">
        <v>8</v>
      </c>
      <c r="H43" s="14"/>
      <c r="I43" s="19">
        <v>6</v>
      </c>
      <c r="J43" s="87">
        <f>VLOOKUP(Workouts[[#This Row],[Meno Priezvisko]],Data!$E$62:$I$155,5,0)</f>
        <v>1.2</v>
      </c>
      <c r="K43" s="84">
        <f>VLOOKUP(Workouts[[#This Row],[Tréner]],Data!$N$32:$O$48,2,0)</f>
        <v>2.5</v>
      </c>
      <c r="L43" s="88">
        <f>(Workouts[[#This Row],[Body za Umiestnenie]]+Workouts[[#This Row],[Body Účasť]])*Workouts[[#This Row],[koef. hráča]]</f>
        <v>16.8</v>
      </c>
      <c r="M43" s="52" t="str">
        <f>VLOOKUP(Workouts[[#This Row],[Meno Priezvisko]],Data!$E$62:$G$155,2,0)</f>
        <v>POHODA Trnava</v>
      </c>
      <c r="N43" s="85">
        <f>Workouts[[#This Row],[Body spolu]]*Workouts[[#This Row],[koef. Trénera]]</f>
        <v>42</v>
      </c>
      <c r="O43" s="52" t="str">
        <f>VLOOKUP(Workouts[[#This Row],[Meno Priezvisko]],Data!$E$62:$G$155,3,0)</f>
        <v>Varga, Patrik</v>
      </c>
      <c r="P43" s="10"/>
      <c r="S43"/>
      <c r="T43"/>
      <c r="X43"/>
      <c r="Y43"/>
      <c r="AB43"/>
      <c r="AC43"/>
      <c r="AD43"/>
      <c r="AE43"/>
      <c r="AF43"/>
      <c r="AG43"/>
      <c r="AH43"/>
      <c r="AI43"/>
    </row>
    <row r="44" spans="2:35" ht="18" x14ac:dyDescent="0.25">
      <c r="B44" s="29">
        <v>46289</v>
      </c>
      <c r="C44" s="89" t="s">
        <v>14</v>
      </c>
      <c r="D44" s="17" t="s">
        <v>34</v>
      </c>
      <c r="E44" s="10" t="s">
        <v>14</v>
      </c>
      <c r="F44" s="19">
        <f>VLOOKUP(E44,Data!$I$21:$J$30,2,FALSE)</f>
        <v>8</v>
      </c>
      <c r="G44" s="14">
        <v>6</v>
      </c>
      <c r="H44" s="14"/>
      <c r="I44" s="19">
        <v>6</v>
      </c>
      <c r="J44" s="87">
        <f>VLOOKUP(Workouts[[#This Row],[Meno Priezvisko]],Data!$E$62:$I$155,5,0)</f>
        <v>1.2</v>
      </c>
      <c r="K44" s="84">
        <f>VLOOKUP(Workouts[[#This Row],[Tréner]],Data!$N$32:$O$48,2,0)</f>
        <v>1.5</v>
      </c>
      <c r="L44" s="88">
        <f>(Workouts[[#This Row],[Body za Umiestnenie]]+Workouts[[#This Row],[Body Účasť]])*Workouts[[#This Row],[koef. hráča]]</f>
        <v>16.8</v>
      </c>
      <c r="M44" s="52" t="str">
        <f>VLOOKUP(Workouts[[#This Row],[Meno Priezvisko]],Data!$E$62:$G$155,2,0)</f>
        <v>IMET SK BA</v>
      </c>
      <c r="N44" s="85">
        <f>Workouts[[#This Row],[Body spolu]]*Workouts[[#This Row],[koef. Trénera]]</f>
        <v>25.200000000000003</v>
      </c>
      <c r="O44" s="52" t="str">
        <f>VLOOKUP(Workouts[[#This Row],[Meno Priezvisko]],Data!$E$62:$G$155,3,0)</f>
        <v>Tóth, Tomáš</v>
      </c>
      <c r="P44" s="10"/>
      <c r="S44"/>
      <c r="T44"/>
      <c r="X44"/>
      <c r="Y44"/>
      <c r="AB44"/>
      <c r="AC44"/>
      <c r="AD44"/>
      <c r="AE44"/>
      <c r="AF44"/>
      <c r="AG44"/>
      <c r="AH44"/>
      <c r="AI44"/>
    </row>
    <row r="45" spans="2:35" ht="18" x14ac:dyDescent="0.25">
      <c r="B45" s="29">
        <v>46291</v>
      </c>
      <c r="C45" s="89" t="s">
        <v>301</v>
      </c>
      <c r="D45" s="17" t="s">
        <v>40</v>
      </c>
      <c r="E45" s="10" t="s">
        <v>17</v>
      </c>
      <c r="F45" s="19">
        <f>VLOOKUP(E45,Data!$I$21:$J$30,2,FALSE)</f>
        <v>3</v>
      </c>
      <c r="G45" s="14">
        <v>11</v>
      </c>
      <c r="H45" s="14"/>
      <c r="I45" s="19"/>
      <c r="J45" s="87">
        <f>VLOOKUP(Workouts[[#This Row],[Meno Priezvisko]],Data!$E$62:$I$155,5,0)</f>
        <v>1.2</v>
      </c>
      <c r="K45" s="84">
        <f>VLOOKUP(Workouts[[#This Row],[Tréner]],Data!$N$32:$O$48,2,0)</f>
        <v>2</v>
      </c>
      <c r="L45" s="88">
        <f>(Workouts[[#This Row],[Body za Umiestnenie]]+Workouts[[#This Row],[Body Účasť]])*Workouts[[#This Row],[koef. hráča]]</f>
        <v>3.5999999999999996</v>
      </c>
      <c r="M45" s="52" t="str">
        <f>VLOOKUP(Workouts[[#This Row],[Meno Priezvisko]],Data!$E$62:$G$155,2,0)</f>
        <v>ŠK Pionierska</v>
      </c>
      <c r="N45" s="85">
        <f>Workouts[[#This Row],[Body spolu]]*Workouts[[#This Row],[koef. Trénera]]</f>
        <v>7.1999999999999993</v>
      </c>
      <c r="O45" s="52" t="str">
        <f>VLOOKUP(Workouts[[#This Row],[Meno Priezvisko]],Data!$E$62:$G$155,3,0)</f>
        <v>Lorinčík, Dušan</v>
      </c>
      <c r="P45" s="10"/>
      <c r="S45"/>
      <c r="T45"/>
      <c r="X45"/>
      <c r="Y45"/>
      <c r="AB45"/>
      <c r="AC45"/>
      <c r="AD45"/>
      <c r="AE45"/>
      <c r="AF45"/>
      <c r="AG45"/>
      <c r="AH45"/>
      <c r="AI45"/>
    </row>
    <row r="46" spans="2:35" ht="18" x14ac:dyDescent="0.25">
      <c r="B46" s="29">
        <v>46291</v>
      </c>
      <c r="C46" s="89" t="s">
        <v>311</v>
      </c>
      <c r="D46" s="17" t="s">
        <v>55</v>
      </c>
      <c r="E46" s="10" t="s">
        <v>21</v>
      </c>
      <c r="F46" s="19">
        <f>VLOOKUP(E46,Data!$I$21:$J$30,2,FALSE)</f>
        <v>3</v>
      </c>
      <c r="G46" s="14"/>
      <c r="H46" s="14"/>
      <c r="I46" s="19"/>
      <c r="J46" s="87">
        <f>VLOOKUP(Workouts[[#This Row],[Meno Priezvisko]],Data!$E$62:$I$155,5,0)</f>
        <v>1.1000000000000001</v>
      </c>
      <c r="K46" s="84">
        <f>VLOOKUP(Workouts[[#This Row],[Tréner]],Data!$N$32:$O$48,2,0)</f>
        <v>1.5</v>
      </c>
      <c r="L46" s="88">
        <f>(Workouts[[#This Row],[Body za Umiestnenie]]+Workouts[[#This Row],[Body Účasť]])*Workouts[[#This Row],[koef. hráča]]</f>
        <v>3.3000000000000003</v>
      </c>
      <c r="M46" s="52" t="str">
        <f>VLOOKUP(Workouts[[#This Row],[Meno Priezvisko]],Data!$E$62:$G$155,2,0)</f>
        <v>BALDI KE</v>
      </c>
      <c r="N46" s="85">
        <f>Workouts[[#This Row],[Body spolu]]*Workouts[[#This Row],[koef. Trénera]]</f>
        <v>4.95</v>
      </c>
      <c r="O46" s="52" t="str">
        <f>VLOOKUP(Workouts[[#This Row],[Meno Priezvisko]],Data!$E$62:$G$155,3,0)</f>
        <v>Koctur, Tomáš</v>
      </c>
      <c r="P46" s="10"/>
      <c r="S46"/>
      <c r="T46"/>
      <c r="X46"/>
      <c r="Y46"/>
      <c r="AB46"/>
      <c r="AC46"/>
      <c r="AD46"/>
      <c r="AE46"/>
      <c r="AF46"/>
      <c r="AG46"/>
      <c r="AH46"/>
      <c r="AI46"/>
    </row>
    <row r="47" spans="2:35" ht="18" x14ac:dyDescent="0.25">
      <c r="B47" s="29">
        <v>46291</v>
      </c>
      <c r="C47" s="89" t="s">
        <v>311</v>
      </c>
      <c r="D47" s="17" t="s">
        <v>52</v>
      </c>
      <c r="E47" s="10" t="s">
        <v>21</v>
      </c>
      <c r="F47" s="19">
        <f>VLOOKUP(E47,Data!$I$21:$J$30,2,FALSE)</f>
        <v>3</v>
      </c>
      <c r="G47" s="14"/>
      <c r="H47" s="14"/>
      <c r="I47" s="19"/>
      <c r="J47" s="87">
        <f>VLOOKUP(Workouts[[#This Row],[Meno Priezvisko]],Data!$E$62:$I$155,5,0)</f>
        <v>1.2</v>
      </c>
      <c r="K47" s="84">
        <f>VLOOKUP(Workouts[[#This Row],[Tréner]],Data!$N$32:$O$48,2,0)</f>
        <v>1.5</v>
      </c>
      <c r="L47" s="88">
        <f>(Workouts[[#This Row],[Body za Umiestnenie]]+Workouts[[#This Row],[Body Účasť]])*Workouts[[#This Row],[koef. hráča]]</f>
        <v>3.5999999999999996</v>
      </c>
      <c r="M47" s="52" t="str">
        <f>VLOOKUP(Workouts[[#This Row],[Meno Priezvisko]],Data!$E$62:$G$155,2,0)</f>
        <v>IMET SK BA</v>
      </c>
      <c r="N47" s="85">
        <f>Workouts[[#This Row],[Body spolu]]*Workouts[[#This Row],[koef. Trénera]]</f>
        <v>5.3999999999999995</v>
      </c>
      <c r="O47" s="52" t="str">
        <f>VLOOKUP(Workouts[[#This Row],[Meno Priezvisko]],Data!$E$62:$G$155,3,0)</f>
        <v>Tóth, Tomáš</v>
      </c>
      <c r="P47" s="10"/>
      <c r="S47"/>
      <c r="T47"/>
      <c r="X47"/>
      <c r="Y47"/>
      <c r="AB47"/>
      <c r="AC47"/>
      <c r="AD47"/>
      <c r="AE47"/>
      <c r="AF47"/>
      <c r="AG47"/>
      <c r="AH47"/>
      <c r="AI47"/>
    </row>
    <row r="48" spans="2:35" ht="18" x14ac:dyDescent="0.25">
      <c r="B48" s="29">
        <v>46291</v>
      </c>
      <c r="C48" s="89" t="s">
        <v>311</v>
      </c>
      <c r="D48" s="17" t="s">
        <v>37</v>
      </c>
      <c r="E48" s="10" t="s">
        <v>21</v>
      </c>
      <c r="F48" s="19">
        <f>VLOOKUP(E48,Data!$I$21:$J$30,2,FALSE)</f>
        <v>3</v>
      </c>
      <c r="G48" s="14"/>
      <c r="H48" s="14"/>
      <c r="I48" s="19"/>
      <c r="J48" s="87">
        <f>VLOOKUP(Workouts[[#This Row],[Meno Priezvisko]],Data!$E$62:$I$155,5,0)</f>
        <v>1.1000000000000001</v>
      </c>
      <c r="K48" s="84">
        <f>VLOOKUP(Workouts[[#This Row],[Tréner]],Data!$N$32:$O$48,2,0)</f>
        <v>1.5</v>
      </c>
      <c r="L48" s="88">
        <f>(Workouts[[#This Row],[Body za Umiestnenie]]+Workouts[[#This Row],[Body Účasť]])*Workouts[[#This Row],[koef. hráča]]</f>
        <v>3.3000000000000003</v>
      </c>
      <c r="M48" s="52" t="str">
        <f>VLOOKUP(Workouts[[#This Row],[Meno Priezvisko]],Data!$E$62:$G$155,2,0)</f>
        <v>BALDI KE</v>
      </c>
      <c r="N48" s="85">
        <f>Workouts[[#This Row],[Body spolu]]*Workouts[[#This Row],[koef. Trénera]]</f>
        <v>4.95</v>
      </c>
      <c r="O48" s="52" t="str">
        <f>VLOOKUP(Workouts[[#This Row],[Meno Priezvisko]],Data!$E$62:$G$155,3,0)</f>
        <v>Koctur, Tomáš</v>
      </c>
      <c r="P48" s="10"/>
      <c r="S48"/>
      <c r="T48"/>
      <c r="X48"/>
      <c r="Y48"/>
      <c r="AB48"/>
      <c r="AC48"/>
      <c r="AD48"/>
      <c r="AE48"/>
      <c r="AF48"/>
      <c r="AG48"/>
      <c r="AH48"/>
      <c r="AI48"/>
    </row>
    <row r="49" spans="2:35" ht="18" x14ac:dyDescent="0.25">
      <c r="B49" s="29">
        <v>46292</v>
      </c>
      <c r="C49" s="89" t="s">
        <v>299</v>
      </c>
      <c r="D49" s="17" t="s">
        <v>54</v>
      </c>
      <c r="E49" s="10" t="s">
        <v>16</v>
      </c>
      <c r="F49" s="19">
        <f>VLOOKUP(E49,Data!$I$21:$J$30,2,FALSE)</f>
        <v>2</v>
      </c>
      <c r="G49" s="14">
        <v>1</v>
      </c>
      <c r="H49" s="14">
        <v>5</v>
      </c>
      <c r="I49" s="19">
        <f>H49-G49</f>
        <v>4</v>
      </c>
      <c r="J49" s="87">
        <f>VLOOKUP(Workouts[[#This Row],[Meno Priezvisko]],Data!$E$62:$I$155,5,0)</f>
        <v>1.1000000000000001</v>
      </c>
      <c r="K49" s="84">
        <f>VLOOKUP(Workouts[[#This Row],[Tréner]],Data!$N$32:$O$48,2,0)</f>
        <v>1.5</v>
      </c>
      <c r="L49" s="88">
        <f>(Workouts[[#This Row],[Body za Umiestnenie]]+Workouts[[#This Row],[Body Účasť]])*Workouts[[#This Row],[koef. hráča]]</f>
        <v>6.6000000000000005</v>
      </c>
      <c r="M49" s="52" t="str">
        <f>VLOOKUP(Workouts[[#This Row],[Meno Priezvisko]],Data!$E$62:$G$155,2,0)</f>
        <v>BALDI KE</v>
      </c>
      <c r="N49" s="85">
        <f>Workouts[[#This Row],[Body spolu]]*Workouts[[#This Row],[koef. Trénera]]</f>
        <v>9.9</v>
      </c>
      <c r="O49" s="52" t="str">
        <f>VLOOKUP(Workouts[[#This Row],[Meno Priezvisko]],Data!$E$62:$G$155,3,0)</f>
        <v>Koctur, Tomáš</v>
      </c>
      <c r="P49" s="10"/>
      <c r="S49"/>
      <c r="T49"/>
      <c r="X49"/>
      <c r="Y49"/>
      <c r="AB49"/>
      <c r="AC49"/>
      <c r="AD49"/>
      <c r="AE49"/>
      <c r="AF49"/>
      <c r="AG49"/>
      <c r="AH49"/>
      <c r="AI49"/>
    </row>
    <row r="50" spans="2:35" ht="18" x14ac:dyDescent="0.25">
      <c r="B50" s="29">
        <v>46292</v>
      </c>
      <c r="C50" s="89" t="s">
        <v>299</v>
      </c>
      <c r="D50" s="17" t="s">
        <v>69</v>
      </c>
      <c r="E50" s="10" t="s">
        <v>16</v>
      </c>
      <c r="F50" s="19">
        <f>VLOOKUP(E50,Data!$I$21:$J$30,2,FALSE)</f>
        <v>2</v>
      </c>
      <c r="G50" s="14">
        <v>2</v>
      </c>
      <c r="H50" s="14">
        <v>5</v>
      </c>
      <c r="I50" s="19">
        <f t="shared" ref="I50:I67" si="0">H50-G50</f>
        <v>3</v>
      </c>
      <c r="J50" s="87">
        <f>VLOOKUP(Workouts[[#This Row],[Meno Priezvisko]],Data!$E$62:$I$155,5,0)</f>
        <v>1.1000000000000001</v>
      </c>
      <c r="K50" s="84">
        <f>VLOOKUP(Workouts[[#This Row],[Tréner]],Data!$N$32:$O$48,2,0)</f>
        <v>1</v>
      </c>
      <c r="L50" s="88">
        <f>(Workouts[[#This Row],[Body za Umiestnenie]]+Workouts[[#This Row],[Body Účasť]])*Workouts[[#This Row],[koef. hráča]]</f>
        <v>5.5</v>
      </c>
      <c r="M50" s="52" t="str">
        <f>VLOOKUP(Workouts[[#This Row],[Meno Priezvisko]],Data!$E$62:$G$155,2,0)</f>
        <v>ŠK Pionierska</v>
      </c>
      <c r="N50" s="85">
        <f>Workouts[[#This Row],[Body spolu]]*Workouts[[#This Row],[koef. Trénera]]</f>
        <v>5.5</v>
      </c>
      <c r="O50" s="52" t="str">
        <f>VLOOKUP(Workouts[[#This Row],[Meno Priezvisko]],Data!$E$62:$G$155,3,0)</f>
        <v>Tužinčin, Lukáš</v>
      </c>
      <c r="P50" s="10"/>
      <c r="S50"/>
      <c r="T50"/>
      <c r="X50"/>
      <c r="Y50"/>
      <c r="AB50"/>
      <c r="AC50"/>
      <c r="AD50"/>
      <c r="AE50"/>
      <c r="AF50"/>
      <c r="AG50"/>
      <c r="AH50"/>
      <c r="AI50"/>
    </row>
    <row r="51" spans="2:35" ht="18" x14ac:dyDescent="0.25">
      <c r="B51" s="29">
        <v>46292</v>
      </c>
      <c r="C51" s="89" t="s">
        <v>299</v>
      </c>
      <c r="D51" s="17" t="s">
        <v>71</v>
      </c>
      <c r="E51" s="10" t="s">
        <v>16</v>
      </c>
      <c r="F51" s="19">
        <f>VLOOKUP(E51,Data!$I$21:$J$30,2,FALSE)</f>
        <v>2</v>
      </c>
      <c r="G51" s="14">
        <v>3</v>
      </c>
      <c r="H51" s="14">
        <v>5</v>
      </c>
      <c r="I51" s="19">
        <f t="shared" si="0"/>
        <v>2</v>
      </c>
      <c r="J51" s="87">
        <f>VLOOKUP(Workouts[[#This Row],[Meno Priezvisko]],Data!$E$62:$I$155,5,0)</f>
        <v>1.1000000000000001</v>
      </c>
      <c r="K51" s="84">
        <f>VLOOKUP(Workouts[[#This Row],[Tréner]],Data!$N$32:$O$48,2,0)</f>
        <v>1</v>
      </c>
      <c r="L51" s="88">
        <f>(Workouts[[#This Row],[Body za Umiestnenie]]+Workouts[[#This Row],[Body Účasť]])*Workouts[[#This Row],[koef. hráča]]</f>
        <v>4.4000000000000004</v>
      </c>
      <c r="M51" s="52" t="str">
        <f>VLOOKUP(Workouts[[#This Row],[Meno Priezvisko]],Data!$E$62:$G$155,2,0)</f>
        <v>ŠK Pionierska</v>
      </c>
      <c r="N51" s="85">
        <f>Workouts[[#This Row],[Body spolu]]*Workouts[[#This Row],[koef. Trénera]]</f>
        <v>4.4000000000000004</v>
      </c>
      <c r="O51" s="52" t="str">
        <f>VLOOKUP(Workouts[[#This Row],[Meno Priezvisko]],Data!$E$62:$G$155,3,0)</f>
        <v>Hrúziková, Linda</v>
      </c>
      <c r="P51" s="10"/>
      <c r="S51"/>
      <c r="T51"/>
      <c r="X51"/>
      <c r="Y51"/>
      <c r="AB51"/>
      <c r="AC51"/>
      <c r="AD51"/>
      <c r="AE51"/>
      <c r="AF51"/>
      <c r="AG51"/>
      <c r="AH51"/>
      <c r="AI51"/>
    </row>
    <row r="52" spans="2:35" ht="18" x14ac:dyDescent="0.25">
      <c r="B52" s="29">
        <v>46292</v>
      </c>
      <c r="C52" s="89" t="s">
        <v>299</v>
      </c>
      <c r="D52" s="17" t="s">
        <v>305</v>
      </c>
      <c r="E52" s="10" t="s">
        <v>16</v>
      </c>
      <c r="F52" s="19">
        <f>VLOOKUP(E52,Data!$I$21:$J$30,2,FALSE)</f>
        <v>2</v>
      </c>
      <c r="G52" s="14">
        <v>4</v>
      </c>
      <c r="H52" s="14">
        <v>5</v>
      </c>
      <c r="I52" s="19">
        <f t="shared" si="0"/>
        <v>1</v>
      </c>
      <c r="J52" s="87">
        <f>VLOOKUP(Workouts[[#This Row],[Meno Priezvisko]],Data!$E$62:$I$155,5,0)</f>
        <v>1.05</v>
      </c>
      <c r="K52" s="84" t="e">
        <f>VLOOKUP(Workouts[[#This Row],[Tréner]],Data!$N$32:$O$48,2,0)</f>
        <v>#N/A</v>
      </c>
      <c r="L52" s="88">
        <f>(Workouts[[#This Row],[Body za Umiestnenie]]+Workouts[[#This Row],[Body Účasť]])*Workouts[[#This Row],[koef. hráča]]</f>
        <v>3.1500000000000004</v>
      </c>
      <c r="M52" s="52" t="str">
        <f>VLOOKUP(Workouts[[#This Row],[Meno Priezvisko]],Data!$E$62:$G$155,2,0)</f>
        <v>BALDI KE</v>
      </c>
      <c r="N52" s="85" t="e">
        <f>Workouts[[#This Row],[Body spolu]]*Workouts[[#This Row],[koef. Trénera]]</f>
        <v>#N/A</v>
      </c>
      <c r="O52" s="52" t="str">
        <f>VLOOKUP(Workouts[[#This Row],[Meno Priezvisko]],Data!$E$62:$G$155,3,0)</f>
        <v>CHÝBA</v>
      </c>
      <c r="P52" s="10"/>
      <c r="S52"/>
      <c r="T52"/>
      <c r="X52"/>
      <c r="Y52"/>
      <c r="AB52"/>
      <c r="AC52"/>
      <c r="AD52"/>
      <c r="AE52"/>
      <c r="AF52"/>
      <c r="AG52"/>
      <c r="AH52"/>
      <c r="AI52"/>
    </row>
    <row r="53" spans="2:35" ht="18" x14ac:dyDescent="0.25">
      <c r="B53" s="29">
        <v>46292</v>
      </c>
      <c r="C53" s="89" t="s">
        <v>299</v>
      </c>
      <c r="D53" s="17" t="s">
        <v>274</v>
      </c>
      <c r="E53" s="10" t="s">
        <v>16</v>
      </c>
      <c r="F53" s="19">
        <f>VLOOKUP(E53,Data!$I$21:$J$30,2,FALSE)</f>
        <v>2</v>
      </c>
      <c r="G53" s="14">
        <v>5</v>
      </c>
      <c r="H53" s="14">
        <v>5</v>
      </c>
      <c r="I53" s="19"/>
      <c r="J53" s="87">
        <f>VLOOKUP(Workouts[[#This Row],[Meno Priezvisko]],Data!$E$62:$I$155,5,0)</f>
        <v>1.05</v>
      </c>
      <c r="K53" s="84">
        <f>VLOOKUP(Workouts[[#This Row],[Tréner]],Data!$N$32:$O$48,2,0)</f>
        <v>1</v>
      </c>
      <c r="L53" s="88">
        <f>(Workouts[[#This Row],[Body za Umiestnenie]]+Workouts[[#This Row],[Body Účasť]])*Workouts[[#This Row],[koef. hráča]]</f>
        <v>2.1</v>
      </c>
      <c r="M53" s="52" t="str">
        <f>VLOOKUP(Workouts[[#This Row],[Meno Priezvisko]],Data!$E$62:$G$155,2,0)</f>
        <v>ŠK Pionierska</v>
      </c>
      <c r="N53" s="85">
        <f>Workouts[[#This Row],[Body spolu]]*Workouts[[#This Row],[koef. Trénera]]</f>
        <v>2.1</v>
      </c>
      <c r="O53" s="52" t="str">
        <f>VLOOKUP(Workouts[[#This Row],[Meno Priezvisko]],Data!$E$62:$G$155,3,0)</f>
        <v>Ontong, Daniel</v>
      </c>
      <c r="P53" s="10"/>
      <c r="S53"/>
      <c r="T53"/>
      <c r="X53"/>
      <c r="Y53"/>
      <c r="AB53"/>
      <c r="AC53"/>
      <c r="AD53"/>
      <c r="AE53"/>
      <c r="AF53"/>
      <c r="AG53"/>
      <c r="AH53"/>
      <c r="AI53"/>
    </row>
    <row r="54" spans="2:35" ht="18" x14ac:dyDescent="0.25">
      <c r="B54" s="29">
        <v>46292</v>
      </c>
      <c r="C54" s="89" t="s">
        <v>299</v>
      </c>
      <c r="D54" s="17" t="s">
        <v>157</v>
      </c>
      <c r="E54" s="10" t="s">
        <v>16</v>
      </c>
      <c r="F54" s="19">
        <f>VLOOKUP(E54,Data!$I$21:$J$30,2,FALSE)</f>
        <v>2</v>
      </c>
      <c r="G54" s="14">
        <v>1</v>
      </c>
      <c r="H54" s="14">
        <v>4</v>
      </c>
      <c r="I54" s="19">
        <f t="shared" si="0"/>
        <v>3</v>
      </c>
      <c r="J54" s="87">
        <f>VLOOKUP(Workouts[[#This Row],[Meno Priezvisko]],Data!$E$62:$I$155,5,0)</f>
        <v>1.05</v>
      </c>
      <c r="K54" s="84">
        <f>VLOOKUP(Workouts[[#This Row],[Tréner]],Data!$N$32:$O$48,2,0)</f>
        <v>1.5</v>
      </c>
      <c r="L54" s="88">
        <f>(Workouts[[#This Row],[Body za Umiestnenie]]+Workouts[[#This Row],[Body Účasť]])*Workouts[[#This Row],[koef. hráča]]</f>
        <v>5.25</v>
      </c>
      <c r="M54" s="52" t="str">
        <f>VLOOKUP(Workouts[[#This Row],[Meno Priezvisko]],Data!$E$62:$G$155,2,0)</f>
        <v>IMET SK BA</v>
      </c>
      <c r="N54" s="85">
        <f>Workouts[[#This Row],[Body spolu]]*Workouts[[#This Row],[koef. Trénera]]</f>
        <v>7.875</v>
      </c>
      <c r="O54" s="52" t="str">
        <f>VLOOKUP(Workouts[[#This Row],[Meno Priezvisko]],Data!$E$62:$G$155,3,0)</f>
        <v>Tóth, Tomáš</v>
      </c>
      <c r="P54" s="10"/>
      <c r="S54"/>
      <c r="T54"/>
      <c r="X54"/>
      <c r="Y54"/>
      <c r="AB54"/>
      <c r="AC54"/>
      <c r="AD54"/>
      <c r="AE54"/>
      <c r="AF54"/>
      <c r="AG54"/>
      <c r="AH54"/>
      <c r="AI54"/>
    </row>
    <row r="55" spans="2:35" ht="18" x14ac:dyDescent="0.25">
      <c r="B55" s="29">
        <v>46292</v>
      </c>
      <c r="C55" s="89" t="s">
        <v>299</v>
      </c>
      <c r="D55" s="17" t="s">
        <v>65</v>
      </c>
      <c r="E55" s="10" t="s">
        <v>16</v>
      </c>
      <c r="F55" s="19">
        <f>VLOOKUP(E55,Data!$I$21:$J$30,2,FALSE)</f>
        <v>2</v>
      </c>
      <c r="G55" s="14">
        <v>2</v>
      </c>
      <c r="H55" s="14">
        <v>4</v>
      </c>
      <c r="I55" s="19">
        <f t="shared" si="0"/>
        <v>2</v>
      </c>
      <c r="J55" s="87">
        <f>VLOOKUP(Workouts[[#This Row],[Meno Priezvisko]],Data!$E$62:$I$155,5,0)</f>
        <v>1.1000000000000001</v>
      </c>
      <c r="K55" s="84">
        <f>VLOOKUP(Workouts[[#This Row],[Tréner]],Data!$N$32:$O$48,2,0)</f>
        <v>1.5</v>
      </c>
      <c r="L55" s="88">
        <f>(Workouts[[#This Row],[Body za Umiestnenie]]+Workouts[[#This Row],[Body Účasť]])*Workouts[[#This Row],[koef. hráča]]</f>
        <v>4.4000000000000004</v>
      </c>
      <c r="M55" s="52" t="str">
        <f>VLOOKUP(Workouts[[#This Row],[Meno Priezvisko]],Data!$E$62:$G$155,2,0)</f>
        <v>BALDI KE</v>
      </c>
      <c r="N55" s="85">
        <f>Workouts[[#This Row],[Body spolu]]*Workouts[[#This Row],[koef. Trénera]]</f>
        <v>6.6000000000000005</v>
      </c>
      <c r="O55" s="52" t="str">
        <f>VLOOKUP(Workouts[[#This Row],[Meno Priezvisko]],Data!$E$62:$G$155,3,0)</f>
        <v>Fecák, Tomáš</v>
      </c>
      <c r="P55" s="10"/>
      <c r="S55"/>
      <c r="T55"/>
      <c r="X55"/>
      <c r="Y55"/>
      <c r="AB55"/>
      <c r="AC55"/>
      <c r="AD55"/>
      <c r="AE55"/>
      <c r="AF55"/>
      <c r="AG55"/>
      <c r="AH55"/>
      <c r="AI55"/>
    </row>
    <row r="56" spans="2:35" ht="18" x14ac:dyDescent="0.25">
      <c r="B56" s="29">
        <v>46292</v>
      </c>
      <c r="C56" s="89" t="s">
        <v>299</v>
      </c>
      <c r="D56" s="17" t="s">
        <v>155</v>
      </c>
      <c r="E56" s="10" t="s">
        <v>16</v>
      </c>
      <c r="F56" s="19">
        <f>VLOOKUP(E56,Data!$I$21:$J$30,2,FALSE)</f>
        <v>2</v>
      </c>
      <c r="G56" s="14">
        <v>3</v>
      </c>
      <c r="H56" s="14">
        <v>4</v>
      </c>
      <c r="I56" s="19">
        <f t="shared" si="0"/>
        <v>1</v>
      </c>
      <c r="J56" s="87">
        <f>VLOOKUP(Workouts[[#This Row],[Meno Priezvisko]],Data!$E$62:$I$155,5,0)</f>
        <v>1.1000000000000001</v>
      </c>
      <c r="K56" s="84">
        <f>VLOOKUP(Workouts[[#This Row],[Tréner]],Data!$N$32:$O$48,2,0)</f>
        <v>1</v>
      </c>
      <c r="L56" s="88">
        <f>(Workouts[[#This Row],[Body za Umiestnenie]]+Workouts[[#This Row],[Body Účasť]])*Workouts[[#This Row],[koef. hráča]]</f>
        <v>3.3000000000000003</v>
      </c>
      <c r="M56" s="52" t="str">
        <f>VLOOKUP(Workouts[[#This Row],[Meno Priezvisko]],Data!$E$62:$G$155,2,0)</f>
        <v>ŠK Pionierska</v>
      </c>
      <c r="N56" s="85">
        <f>Workouts[[#This Row],[Body spolu]]*Workouts[[#This Row],[koef. Trénera]]</f>
        <v>3.3000000000000003</v>
      </c>
      <c r="O56" s="52" t="str">
        <f>VLOOKUP(Workouts[[#This Row],[Meno Priezvisko]],Data!$E$62:$G$155,3,0)</f>
        <v>Ontong, Daniel</v>
      </c>
      <c r="P56" s="10"/>
      <c r="S56"/>
      <c r="T56"/>
      <c r="X56"/>
      <c r="Y56"/>
      <c r="AB56"/>
      <c r="AC56"/>
      <c r="AD56"/>
      <c r="AE56"/>
      <c r="AF56"/>
      <c r="AG56"/>
      <c r="AH56"/>
      <c r="AI56"/>
    </row>
    <row r="57" spans="2:35" ht="18" x14ac:dyDescent="0.25">
      <c r="B57" s="29">
        <v>46292</v>
      </c>
      <c r="C57" s="89" t="s">
        <v>299</v>
      </c>
      <c r="D57" s="17" t="s">
        <v>63</v>
      </c>
      <c r="E57" s="10" t="s">
        <v>16</v>
      </c>
      <c r="F57" s="19">
        <f>VLOOKUP(E57,Data!$I$21:$J$30,2,FALSE)</f>
        <v>2</v>
      </c>
      <c r="G57" s="14">
        <v>4</v>
      </c>
      <c r="H57" s="14">
        <v>4</v>
      </c>
      <c r="I57" s="19"/>
      <c r="J57" s="87">
        <f>VLOOKUP(Workouts[[#This Row],[Meno Priezvisko]],Data!$E$62:$I$155,5,0)</f>
        <v>1.1000000000000001</v>
      </c>
      <c r="K57" s="84">
        <f>VLOOKUP(Workouts[[#This Row],[Tréner]],Data!$N$32:$O$48,2,0)</f>
        <v>1.5</v>
      </c>
      <c r="L57" s="88">
        <f>(Workouts[[#This Row],[Body za Umiestnenie]]+Workouts[[#This Row],[Body Účasť]])*Workouts[[#This Row],[koef. hráča]]</f>
        <v>2.2000000000000002</v>
      </c>
      <c r="M57" s="52" t="str">
        <f>VLOOKUP(Workouts[[#This Row],[Meno Priezvisko]],Data!$E$62:$G$155,2,0)</f>
        <v>BALDI KE</v>
      </c>
      <c r="N57" s="85">
        <f>Workouts[[#This Row],[Body spolu]]*Workouts[[#This Row],[koef. Trénera]]</f>
        <v>3.3000000000000003</v>
      </c>
      <c r="O57" s="52" t="str">
        <f>VLOOKUP(Workouts[[#This Row],[Meno Priezvisko]],Data!$E$62:$G$155,3,0)</f>
        <v>Fecák, Tomáš</v>
      </c>
      <c r="P57" s="10"/>
      <c r="S57"/>
      <c r="T57"/>
      <c r="X57"/>
      <c r="Y57"/>
      <c r="AB57"/>
      <c r="AC57"/>
      <c r="AD57"/>
      <c r="AE57"/>
      <c r="AF57"/>
      <c r="AG57"/>
      <c r="AH57"/>
      <c r="AI57"/>
    </row>
    <row r="58" spans="2:35" ht="18" x14ac:dyDescent="0.25">
      <c r="B58" s="29">
        <v>46292</v>
      </c>
      <c r="C58" s="89" t="s">
        <v>299</v>
      </c>
      <c r="D58" s="17" t="s">
        <v>83</v>
      </c>
      <c r="E58" s="10" t="s">
        <v>16</v>
      </c>
      <c r="F58" s="19">
        <f>VLOOKUP(E58,Data!$I$21:$J$30,2,FALSE)</f>
        <v>2</v>
      </c>
      <c r="G58" s="14">
        <v>1</v>
      </c>
      <c r="H58" s="14">
        <v>3</v>
      </c>
      <c r="I58" s="19">
        <f t="shared" si="0"/>
        <v>2</v>
      </c>
      <c r="J58" s="87">
        <f>VLOOKUP(Workouts[[#This Row],[Meno Priezvisko]],Data!$E$62:$I$155,5,0)</f>
        <v>1.1000000000000001</v>
      </c>
      <c r="K58" s="84">
        <f>VLOOKUP(Workouts[[#This Row],[Tréner]],Data!$N$32:$O$48,2,0)</f>
        <v>1.5</v>
      </c>
      <c r="L58" s="88">
        <f>(Workouts[[#This Row],[Body za Umiestnenie]]+Workouts[[#This Row],[Body Účasť]])*Workouts[[#This Row],[koef. hráča]]</f>
        <v>4.4000000000000004</v>
      </c>
      <c r="M58" s="52" t="str">
        <f>VLOOKUP(Workouts[[#This Row],[Meno Priezvisko]],Data!$E$62:$G$155,2,0)</f>
        <v>BALDI KE</v>
      </c>
      <c r="N58" s="85">
        <f>Workouts[[#This Row],[Body spolu]]*Workouts[[#This Row],[koef. Trénera]]</f>
        <v>6.6000000000000005</v>
      </c>
      <c r="O58" s="52" t="str">
        <f>VLOOKUP(Workouts[[#This Row],[Meno Priezvisko]],Data!$E$62:$G$155,3,0)</f>
        <v>Kuchárik, Tomáš</v>
      </c>
      <c r="P58" s="10"/>
      <c r="S58"/>
      <c r="T58"/>
      <c r="X58"/>
      <c r="Y58"/>
      <c r="AB58"/>
      <c r="AC58"/>
      <c r="AD58"/>
      <c r="AE58"/>
      <c r="AF58"/>
      <c r="AG58"/>
      <c r="AH58"/>
      <c r="AI58"/>
    </row>
    <row r="59" spans="2:35" ht="18" x14ac:dyDescent="0.25">
      <c r="B59" s="29">
        <v>46292</v>
      </c>
      <c r="C59" s="89" t="s">
        <v>299</v>
      </c>
      <c r="D59" s="17" t="s">
        <v>309</v>
      </c>
      <c r="E59" s="10" t="s">
        <v>16</v>
      </c>
      <c r="F59" s="19">
        <f>VLOOKUP(E59,Data!$I$21:$J$30,2,FALSE)</f>
        <v>2</v>
      </c>
      <c r="G59" s="14">
        <v>2</v>
      </c>
      <c r="H59" s="14">
        <v>3</v>
      </c>
      <c r="I59" s="19">
        <f t="shared" si="0"/>
        <v>1</v>
      </c>
      <c r="J59" s="87">
        <f>VLOOKUP(Workouts[[#This Row],[Meno Priezvisko]],Data!$E$62:$I$155,5,0)</f>
        <v>1.05</v>
      </c>
      <c r="K59" s="84" t="e">
        <f>VLOOKUP(Workouts[[#This Row],[Tréner]],Data!$N$32:$O$48,2,0)</f>
        <v>#N/A</v>
      </c>
      <c r="L59" s="88">
        <f>(Workouts[[#This Row],[Body za Umiestnenie]]+Workouts[[#This Row],[Body Účasť]])*Workouts[[#This Row],[koef. hráča]]</f>
        <v>3.1500000000000004</v>
      </c>
      <c r="M59" s="52" t="str">
        <f>VLOOKUP(Workouts[[#This Row],[Meno Priezvisko]],Data!$E$62:$G$155,2,0)</f>
        <v>BALDI KE</v>
      </c>
      <c r="N59" s="85" t="e">
        <f>Workouts[[#This Row],[Body spolu]]*Workouts[[#This Row],[koef. Trénera]]</f>
        <v>#N/A</v>
      </c>
      <c r="O59" s="52" t="str">
        <f>VLOOKUP(Workouts[[#This Row],[Meno Priezvisko]],Data!$E$62:$G$155,3,0)</f>
        <v>CHÝBA</v>
      </c>
      <c r="P59" s="10"/>
      <c r="S59"/>
      <c r="T59"/>
      <c r="X59"/>
      <c r="Y59"/>
      <c r="AB59"/>
      <c r="AC59"/>
      <c r="AD59"/>
      <c r="AE59"/>
      <c r="AF59"/>
      <c r="AG59"/>
      <c r="AH59"/>
      <c r="AI59"/>
    </row>
    <row r="60" spans="2:35" ht="18" x14ac:dyDescent="0.25">
      <c r="B60" s="29">
        <v>46292</v>
      </c>
      <c r="C60" s="89" t="s">
        <v>299</v>
      </c>
      <c r="D60" s="17" t="s">
        <v>67</v>
      </c>
      <c r="E60" s="10" t="s">
        <v>16</v>
      </c>
      <c r="F60" s="19">
        <f>VLOOKUP(E60,Data!$I$21:$J$30,2,FALSE)</f>
        <v>2</v>
      </c>
      <c r="G60" s="14">
        <v>3</v>
      </c>
      <c r="H60" s="14">
        <v>3</v>
      </c>
      <c r="I60" s="19"/>
      <c r="J60" s="87">
        <f>VLOOKUP(Workouts[[#This Row],[Meno Priezvisko]],Data!$E$62:$I$155,5,0)</f>
        <v>1.1000000000000001</v>
      </c>
      <c r="K60" s="84">
        <f>VLOOKUP(Workouts[[#This Row],[Tréner]],Data!$N$32:$O$48,2,0)</f>
        <v>1.5</v>
      </c>
      <c r="L60" s="88">
        <f>(Workouts[[#This Row],[Body za Umiestnenie]]+Workouts[[#This Row],[Body Účasť]])*Workouts[[#This Row],[koef. hráča]]</f>
        <v>2.2000000000000002</v>
      </c>
      <c r="M60" s="52" t="str">
        <f>VLOOKUP(Workouts[[#This Row],[Meno Priezvisko]],Data!$E$62:$G$155,2,0)</f>
        <v>ŠK Pionierska</v>
      </c>
      <c r="N60" s="85">
        <f>Workouts[[#This Row],[Body spolu]]*Workouts[[#This Row],[koef. Trénera]]</f>
        <v>3.3000000000000003</v>
      </c>
      <c r="O60" s="52" t="str">
        <f>VLOOKUP(Workouts[[#This Row],[Meno Priezvisko]],Data!$E$62:$G$155,3,0)</f>
        <v>Kohlerová, Klára</v>
      </c>
      <c r="P60" s="10"/>
      <c r="S60"/>
      <c r="T60"/>
      <c r="X60"/>
      <c r="Y60"/>
      <c r="AB60"/>
      <c r="AC60"/>
      <c r="AD60"/>
      <c r="AE60"/>
      <c r="AF60"/>
      <c r="AG60"/>
      <c r="AH60"/>
      <c r="AI60"/>
    </row>
    <row r="61" spans="2:35" ht="18" x14ac:dyDescent="0.25">
      <c r="B61" s="29">
        <v>46292</v>
      </c>
      <c r="C61" s="89" t="s">
        <v>299</v>
      </c>
      <c r="D61" s="17" t="s">
        <v>225</v>
      </c>
      <c r="E61" s="10" t="s">
        <v>16</v>
      </c>
      <c r="F61" s="19">
        <f>VLOOKUP(E61,Data!$I$21:$J$30,2,FALSE)</f>
        <v>2</v>
      </c>
      <c r="G61" s="14">
        <v>1</v>
      </c>
      <c r="H61" s="14">
        <v>5</v>
      </c>
      <c r="I61" s="19">
        <f t="shared" si="0"/>
        <v>4</v>
      </c>
      <c r="J61" s="87">
        <f>VLOOKUP(Workouts[[#This Row],[Meno Priezvisko]],Data!$E$62:$I$155,5,0)</f>
        <v>1.2</v>
      </c>
      <c r="K61" s="84">
        <f>VLOOKUP(Workouts[[#This Row],[Tréner]],Data!$N$32:$O$48,2,0)</f>
        <v>2.5</v>
      </c>
      <c r="L61" s="88">
        <f>(Workouts[[#This Row],[Body za Umiestnenie]]+Workouts[[#This Row],[Body Účasť]])*Workouts[[#This Row],[koef. hráča]]</f>
        <v>7.1999999999999993</v>
      </c>
      <c r="M61" s="52" t="str">
        <f>VLOOKUP(Workouts[[#This Row],[Meno Priezvisko]],Data!$E$62:$G$155,2,0)</f>
        <v>POHODA Trnava</v>
      </c>
      <c r="N61" s="85">
        <f>Workouts[[#This Row],[Body spolu]]*Workouts[[#This Row],[koef. Trénera]]</f>
        <v>18</v>
      </c>
      <c r="O61" s="52" t="str">
        <f>VLOOKUP(Workouts[[#This Row],[Meno Priezvisko]],Data!$E$62:$G$155,3,0)</f>
        <v>Varga, Patrik</v>
      </c>
      <c r="P61" s="10"/>
      <c r="S61"/>
      <c r="T61"/>
      <c r="X61"/>
      <c r="Y61"/>
      <c r="AB61"/>
      <c r="AC61"/>
      <c r="AD61"/>
      <c r="AE61"/>
      <c r="AF61"/>
      <c r="AG61"/>
      <c r="AH61"/>
      <c r="AI61"/>
    </row>
    <row r="62" spans="2:35" ht="18" x14ac:dyDescent="0.25">
      <c r="B62" s="29">
        <v>46292</v>
      </c>
      <c r="C62" s="89" t="s">
        <v>299</v>
      </c>
      <c r="D62" s="17" t="s">
        <v>223</v>
      </c>
      <c r="E62" s="10" t="s">
        <v>16</v>
      </c>
      <c r="F62" s="19">
        <f>VLOOKUP(E62,Data!$I$21:$J$30,2,FALSE)</f>
        <v>2</v>
      </c>
      <c r="G62" s="14">
        <v>2</v>
      </c>
      <c r="H62" s="14">
        <v>5</v>
      </c>
      <c r="I62" s="19">
        <f t="shared" si="0"/>
        <v>3</v>
      </c>
      <c r="J62" s="87">
        <f>VLOOKUP(Workouts[[#This Row],[Meno Priezvisko]],Data!$E$62:$I$155,5,0)</f>
        <v>1.2</v>
      </c>
      <c r="K62" s="84">
        <f>VLOOKUP(Workouts[[#This Row],[Tréner]],Data!$N$32:$O$48,2,0)</f>
        <v>2.5</v>
      </c>
      <c r="L62" s="88">
        <f>(Workouts[[#This Row],[Body za Umiestnenie]]+Workouts[[#This Row],[Body Účasť]])*Workouts[[#This Row],[koef. hráča]]</f>
        <v>6</v>
      </c>
      <c r="M62" s="52" t="str">
        <f>VLOOKUP(Workouts[[#This Row],[Meno Priezvisko]],Data!$E$62:$G$155,2,0)</f>
        <v>POHODA Trnava</v>
      </c>
      <c r="N62" s="85">
        <f>Workouts[[#This Row],[Body spolu]]*Workouts[[#This Row],[koef. Trénera]]</f>
        <v>15</v>
      </c>
      <c r="O62" s="52" t="str">
        <f>VLOOKUP(Workouts[[#This Row],[Meno Priezvisko]],Data!$E$62:$G$155,3,0)</f>
        <v>Varga, Patrik</v>
      </c>
      <c r="P62" s="10"/>
      <c r="S62"/>
      <c r="T62"/>
      <c r="X62"/>
      <c r="Y62"/>
      <c r="AB62"/>
      <c r="AC62"/>
      <c r="AD62"/>
      <c r="AE62"/>
      <c r="AF62"/>
      <c r="AG62"/>
      <c r="AH62"/>
      <c r="AI62"/>
    </row>
    <row r="63" spans="2:35" ht="18" x14ac:dyDescent="0.25">
      <c r="B63" s="29">
        <v>46292</v>
      </c>
      <c r="C63" s="89" t="s">
        <v>299</v>
      </c>
      <c r="D63" s="17" t="s">
        <v>84</v>
      </c>
      <c r="E63" s="10" t="s">
        <v>16</v>
      </c>
      <c r="F63" s="19">
        <f>VLOOKUP(E63,Data!$I$21:$J$30,2,FALSE)</f>
        <v>2</v>
      </c>
      <c r="G63" s="14">
        <v>3</v>
      </c>
      <c r="H63" s="14">
        <v>5</v>
      </c>
      <c r="I63" s="19">
        <f t="shared" si="0"/>
        <v>2</v>
      </c>
      <c r="J63" s="87">
        <f>VLOOKUP(Workouts[[#This Row],[Meno Priezvisko]],Data!$E$62:$I$155,5,0)</f>
        <v>1.1000000000000001</v>
      </c>
      <c r="K63" s="84">
        <f>VLOOKUP(Workouts[[#This Row],[Tréner]],Data!$N$32:$O$48,2,0)</f>
        <v>1.5</v>
      </c>
      <c r="L63" s="88">
        <f>(Workouts[[#This Row],[Body za Umiestnenie]]+Workouts[[#This Row],[Body Účasť]])*Workouts[[#This Row],[koef. hráča]]</f>
        <v>4.4000000000000004</v>
      </c>
      <c r="M63" s="52" t="str">
        <f>VLOOKUP(Workouts[[#This Row],[Meno Priezvisko]],Data!$E$62:$G$155,2,0)</f>
        <v>BALDI KE</v>
      </c>
      <c r="N63" s="85">
        <f>Workouts[[#This Row],[Body spolu]]*Workouts[[#This Row],[koef. Trénera]]</f>
        <v>6.6000000000000005</v>
      </c>
      <c r="O63" s="52" t="str">
        <f>VLOOKUP(Workouts[[#This Row],[Meno Priezvisko]],Data!$E$62:$G$155,3,0)</f>
        <v>Kuchárik, Tomáš</v>
      </c>
      <c r="P63" s="10"/>
      <c r="S63"/>
      <c r="T63"/>
      <c r="X63"/>
      <c r="Y63"/>
      <c r="AB63"/>
      <c r="AC63"/>
      <c r="AD63"/>
      <c r="AE63"/>
      <c r="AF63"/>
      <c r="AG63"/>
      <c r="AH63"/>
      <c r="AI63"/>
    </row>
    <row r="64" spans="2:35" ht="18" x14ac:dyDescent="0.25">
      <c r="B64" s="29">
        <v>46292</v>
      </c>
      <c r="C64" s="89" t="s">
        <v>299</v>
      </c>
      <c r="D64" s="17" t="s">
        <v>239</v>
      </c>
      <c r="E64" s="10" t="s">
        <v>16</v>
      </c>
      <c r="F64" s="19">
        <f>VLOOKUP(E64,Data!$I$21:$J$30,2,FALSE)</f>
        <v>2</v>
      </c>
      <c r="G64" s="14">
        <v>4</v>
      </c>
      <c r="H64" s="14">
        <v>5</v>
      </c>
      <c r="I64" s="19">
        <f t="shared" si="0"/>
        <v>1</v>
      </c>
      <c r="J64" s="87">
        <f>VLOOKUP(Workouts[[#This Row],[Meno Priezvisko]],Data!$E$62:$I$155,5,0)</f>
        <v>1.05</v>
      </c>
      <c r="K64" s="84" t="e">
        <f>VLOOKUP(Workouts[[#This Row],[Tréner]],Data!$N$32:$O$48,2,0)</f>
        <v>#N/A</v>
      </c>
      <c r="L64" s="88">
        <f>(Workouts[[#This Row],[Body za Umiestnenie]]+Workouts[[#This Row],[Body Účasť]])*Workouts[[#This Row],[koef. hráča]]</f>
        <v>3.1500000000000004</v>
      </c>
      <c r="M64" s="52" t="str">
        <f>VLOOKUP(Workouts[[#This Row],[Meno Priezvisko]],Data!$E$62:$G$155,2,0)</f>
        <v>BALDI KE</v>
      </c>
      <c r="N64" s="85" t="e">
        <f>Workouts[[#This Row],[Body spolu]]*Workouts[[#This Row],[koef. Trénera]]</f>
        <v>#N/A</v>
      </c>
      <c r="O64" s="52" t="str">
        <f>VLOOKUP(Workouts[[#This Row],[Meno Priezvisko]],Data!$E$62:$G$155,3,0)</f>
        <v>CHÝBA</v>
      </c>
      <c r="P64" s="10"/>
      <c r="S64"/>
      <c r="T64"/>
      <c r="X64"/>
      <c r="Y64"/>
      <c r="AB64"/>
      <c r="AC64"/>
      <c r="AD64"/>
    </row>
    <row r="65" spans="2:30" ht="18" x14ac:dyDescent="0.25">
      <c r="B65" s="29">
        <v>46292</v>
      </c>
      <c r="C65" s="89" t="s">
        <v>299</v>
      </c>
      <c r="D65" s="17" t="s">
        <v>310</v>
      </c>
      <c r="E65" s="10" t="s">
        <v>16</v>
      </c>
      <c r="F65" s="19">
        <f>VLOOKUP(E65,Data!$I$21:$J$30,2,FALSE)</f>
        <v>2</v>
      </c>
      <c r="G65" s="14">
        <v>5</v>
      </c>
      <c r="H65" s="14">
        <v>5</v>
      </c>
      <c r="I65" s="19"/>
      <c r="J65" s="87">
        <f>VLOOKUP(Workouts[[#This Row],[Meno Priezvisko]],Data!$E$62:$I$155,5,0)</f>
        <v>1.05</v>
      </c>
      <c r="K65" s="84" t="e">
        <f>VLOOKUP(Workouts[[#This Row],[Tréner]],Data!$N$32:$O$48,2,0)</f>
        <v>#N/A</v>
      </c>
      <c r="L65" s="88">
        <f>(Workouts[[#This Row],[Body za Umiestnenie]]+Workouts[[#This Row],[Body Účasť]])*Workouts[[#This Row],[koef. hráča]]</f>
        <v>2.1</v>
      </c>
      <c r="M65" s="52" t="str">
        <f>VLOOKUP(Workouts[[#This Row],[Meno Priezvisko]],Data!$E$62:$G$155,2,0)</f>
        <v>BALDI KE</v>
      </c>
      <c r="N65" s="85" t="e">
        <f>Workouts[[#This Row],[Body spolu]]*Workouts[[#This Row],[koef. Trénera]]</f>
        <v>#N/A</v>
      </c>
      <c r="O65" s="52" t="str">
        <f>VLOOKUP(Workouts[[#This Row],[Meno Priezvisko]],Data!$E$62:$G$155,3,0)</f>
        <v>CHÝBA</v>
      </c>
      <c r="P65" s="10"/>
      <c r="S65"/>
      <c r="T65"/>
      <c r="X65"/>
      <c r="Y65"/>
      <c r="AB65"/>
      <c r="AC65"/>
      <c r="AD65"/>
    </row>
    <row r="66" spans="2:30" ht="18" x14ac:dyDescent="0.25">
      <c r="B66" s="29">
        <v>46292</v>
      </c>
      <c r="C66" s="89" t="s">
        <v>299</v>
      </c>
      <c r="D66" s="17" t="s">
        <v>55</v>
      </c>
      <c r="E66" s="10" t="s">
        <v>16</v>
      </c>
      <c r="F66" s="19">
        <f>VLOOKUP(E66,Data!$I$21:$J$30,2,FALSE)</f>
        <v>2</v>
      </c>
      <c r="G66" s="14">
        <v>1</v>
      </c>
      <c r="H66" s="14">
        <v>3</v>
      </c>
      <c r="I66" s="19">
        <f t="shared" si="0"/>
        <v>2</v>
      </c>
      <c r="J66" s="87">
        <f>VLOOKUP(Workouts[[#This Row],[Meno Priezvisko]],Data!$E$62:$I$155,5,0)</f>
        <v>1.1000000000000001</v>
      </c>
      <c r="K66" s="84">
        <f>VLOOKUP(Workouts[[#This Row],[Tréner]],Data!$N$32:$O$48,2,0)</f>
        <v>1.5</v>
      </c>
      <c r="L66" s="88">
        <f>(Workouts[[#This Row],[Body za Umiestnenie]]+Workouts[[#This Row],[Body Účasť]])*Workouts[[#This Row],[koef. hráča]]</f>
        <v>4.4000000000000004</v>
      </c>
      <c r="M66" s="52" t="str">
        <f>VLOOKUP(Workouts[[#This Row],[Meno Priezvisko]],Data!$E$62:$G$155,2,0)</f>
        <v>BALDI KE</v>
      </c>
      <c r="N66" s="85">
        <f>Workouts[[#This Row],[Body spolu]]*Workouts[[#This Row],[koef. Trénera]]</f>
        <v>6.6000000000000005</v>
      </c>
      <c r="O66" s="52" t="str">
        <f>VLOOKUP(Workouts[[#This Row],[Meno Priezvisko]],Data!$E$62:$G$155,3,0)</f>
        <v>Koctur, Tomáš</v>
      </c>
      <c r="P66" s="10"/>
      <c r="S66"/>
      <c r="T66"/>
      <c r="X66"/>
      <c r="Y66"/>
      <c r="AB66"/>
      <c r="AC66"/>
      <c r="AD66"/>
    </row>
    <row r="67" spans="2:30" ht="18" x14ac:dyDescent="0.25">
      <c r="B67" s="29">
        <v>46292</v>
      </c>
      <c r="C67" s="89" t="s">
        <v>299</v>
      </c>
      <c r="D67" s="17" t="s">
        <v>44</v>
      </c>
      <c r="E67" s="10" t="s">
        <v>16</v>
      </c>
      <c r="F67" s="19">
        <f>VLOOKUP(E67,Data!$I$21:$J$30,2,FALSE)</f>
        <v>2</v>
      </c>
      <c r="G67" s="14">
        <v>2</v>
      </c>
      <c r="H67" s="14">
        <v>3</v>
      </c>
      <c r="I67" s="19">
        <f t="shared" si="0"/>
        <v>1</v>
      </c>
      <c r="J67" s="87">
        <f>VLOOKUP(Workouts[[#This Row],[Meno Priezvisko]],Data!$E$62:$I$155,5,0)</f>
        <v>1.1000000000000001</v>
      </c>
      <c r="K67" s="84">
        <f>VLOOKUP(Workouts[[#This Row],[Tréner]],Data!$N$32:$O$48,2,0)</f>
        <v>1.5</v>
      </c>
      <c r="L67" s="88">
        <f>(Workouts[[#This Row],[Body za Umiestnenie]]+Workouts[[#This Row],[Body Účasť]])*Workouts[[#This Row],[koef. hráča]]</f>
        <v>3.3000000000000003</v>
      </c>
      <c r="M67" s="52" t="str">
        <f>VLOOKUP(Workouts[[#This Row],[Meno Priezvisko]],Data!$E$62:$G$155,2,0)</f>
        <v>ŠK Pionierska</v>
      </c>
      <c r="N67" s="85">
        <f>Workouts[[#This Row],[Body spolu]]*Workouts[[#This Row],[koef. Trénera]]</f>
        <v>4.95</v>
      </c>
      <c r="O67" s="52" t="str">
        <f>VLOOKUP(Workouts[[#This Row],[Meno Priezvisko]],Data!$E$62:$G$155,3,0)</f>
        <v>Kohlerová, Klára</v>
      </c>
      <c r="P67" s="10"/>
      <c r="S67"/>
      <c r="T67"/>
      <c r="X67"/>
      <c r="Y67"/>
      <c r="AB67"/>
      <c r="AC67"/>
      <c r="AD67"/>
    </row>
    <row r="68" spans="2:30" ht="18" x14ac:dyDescent="0.25">
      <c r="B68" s="29">
        <v>46292</v>
      </c>
      <c r="C68" s="89" t="s">
        <v>299</v>
      </c>
      <c r="D68" s="17" t="s">
        <v>62</v>
      </c>
      <c r="E68" s="10" t="s">
        <v>16</v>
      </c>
      <c r="F68" s="19">
        <f>VLOOKUP(E68,Data!$I$21:$J$30,2,FALSE)</f>
        <v>2</v>
      </c>
      <c r="G68" s="14">
        <v>3</v>
      </c>
      <c r="H68" s="14">
        <v>3</v>
      </c>
      <c r="I68" s="19"/>
      <c r="J68" s="87">
        <f>VLOOKUP(Workouts[[#This Row],[Meno Priezvisko]],Data!$E$62:$I$155,5,0)</f>
        <v>1.1000000000000001</v>
      </c>
      <c r="K68" s="84">
        <f>VLOOKUP(Workouts[[#This Row],[Tréner]],Data!$N$32:$O$48,2,0)</f>
        <v>1.5</v>
      </c>
      <c r="L68" s="88">
        <f>(Workouts[[#This Row],[Body za Umiestnenie]]+Workouts[[#This Row],[Body Účasť]])*Workouts[[#This Row],[koef. hráča]]</f>
        <v>2.2000000000000002</v>
      </c>
      <c r="M68" s="52" t="str">
        <f>VLOOKUP(Workouts[[#This Row],[Meno Priezvisko]],Data!$E$62:$G$155,2,0)</f>
        <v>BALDI KE</v>
      </c>
      <c r="N68" s="85">
        <f>Workouts[[#This Row],[Body spolu]]*Workouts[[#This Row],[koef. Trénera]]</f>
        <v>3.3000000000000003</v>
      </c>
      <c r="O68" s="52" t="str">
        <f>VLOOKUP(Workouts[[#This Row],[Meno Priezvisko]],Data!$E$62:$G$155,3,0)</f>
        <v>Fecák, Tomáš</v>
      </c>
      <c r="P68" s="10"/>
      <c r="S68"/>
      <c r="T68"/>
      <c r="X68"/>
      <c r="Y68"/>
      <c r="AB68"/>
      <c r="AC68"/>
      <c r="AD68"/>
    </row>
    <row r="69" spans="2:30" ht="18" x14ac:dyDescent="0.25">
      <c r="B69" s="29">
        <v>46275</v>
      </c>
      <c r="C69" s="89" t="s">
        <v>300</v>
      </c>
      <c r="D69" s="17" t="s">
        <v>52</v>
      </c>
      <c r="E69" s="10" t="s">
        <v>15</v>
      </c>
      <c r="F69" s="118">
        <f>VLOOKUP(E69,Data!$I$21:$J$30,2,FALSE)</f>
        <v>4</v>
      </c>
      <c r="G69" s="14">
        <v>3</v>
      </c>
      <c r="H69" s="14"/>
      <c r="I69" s="118">
        <v>6</v>
      </c>
      <c r="J69" s="119">
        <f>VLOOKUP(Workouts[[#This Row],[Meno Priezvisko]],Data!$E$62:$I$155,5,0)</f>
        <v>1.2</v>
      </c>
      <c r="K69" s="120">
        <f>VLOOKUP(Workouts[[#This Row],[Tréner]],Data!$N$32:$O$48,2,0)</f>
        <v>1.5</v>
      </c>
      <c r="L69" s="121">
        <f>(Workouts[[#This Row],[Body za Umiestnenie]]+Workouts[[#This Row],[Body Účasť]])*Workouts[[#This Row],[koef. hráča]]</f>
        <v>12</v>
      </c>
      <c r="M69" s="52" t="str">
        <f>VLOOKUP(Workouts[[#This Row],[Meno Priezvisko]],Data!$E$62:$G$155,2,0)</f>
        <v>IMET SK BA</v>
      </c>
      <c r="N69" s="85">
        <f>Workouts[[#This Row],[Body spolu]]*Workouts[[#This Row],[koef. Trénera]]</f>
        <v>18</v>
      </c>
      <c r="O69" s="52" t="str">
        <f>VLOOKUP(Workouts[[#This Row],[Meno Priezvisko]],Data!$E$62:$G$155,3,0)</f>
        <v>Tóth, Tomáš</v>
      </c>
      <c r="P69" s="10"/>
      <c r="X69"/>
      <c r="Y69"/>
      <c r="AB69"/>
      <c r="AC69"/>
    </row>
    <row r="70" spans="2:30" x14ac:dyDescent="0.2">
      <c r="X70"/>
      <c r="Y70"/>
      <c r="AB70"/>
      <c r="AC70"/>
    </row>
    <row r="71" spans="2:30" x14ac:dyDescent="0.2">
      <c r="X71"/>
      <c r="Y71"/>
      <c r="AB71"/>
      <c r="AC71"/>
    </row>
    <row r="72" spans="2:30" x14ac:dyDescent="0.2">
      <c r="X72"/>
      <c r="Y72"/>
      <c r="AB72"/>
      <c r="AC72"/>
    </row>
    <row r="73" spans="2:30" x14ac:dyDescent="0.2">
      <c r="X73"/>
      <c r="Y73"/>
      <c r="AB73"/>
      <c r="AC73"/>
    </row>
    <row r="74" spans="2:30" x14ac:dyDescent="0.2">
      <c r="X74"/>
      <c r="Y74"/>
      <c r="AB74"/>
      <c r="AC74"/>
    </row>
    <row r="75" spans="2:30" x14ac:dyDescent="0.2">
      <c r="X75"/>
      <c r="Y75"/>
      <c r="AB75"/>
      <c r="AC75"/>
    </row>
    <row r="76" spans="2:30" x14ac:dyDescent="0.2">
      <c r="X76"/>
      <c r="Y76"/>
      <c r="AB76"/>
      <c r="AC76"/>
    </row>
  </sheetData>
  <dataConsolidate/>
  <phoneticPr fontId="11" type="noConversion"/>
  <printOptions horizontalCentered="1"/>
  <pageMargins left="0.25" right="0.25" top="0.75" bottom="0.75" header="0.3" footer="0.3"/>
  <pageSetup scale="46" fitToHeight="0" orientation="portrait" r:id="rId4"/>
  <headerFooter differentFirst="1">
    <oddFooter>Page &amp;P of &amp;N</oddFooter>
  </headerFooter>
  <tableParts count="1"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6A27BD-B87B-034F-9D0B-B33255BD1BC7}">
          <x14:formula1>
            <xm:f>INDIRECT(Data!$B$1)</xm:f>
          </x14:formula1>
          <xm:sqref>D11:D69</xm:sqref>
        </x14:dataValidation>
        <x14:dataValidation type="list" allowBlank="1" showInputMessage="1" showErrorMessage="1" xr:uid="{65F94BCE-FDB9-2E4F-AB1E-0A88440134BF}">
          <x14:formula1>
            <xm:f>INDIRECT(Data!$F$19)</xm:f>
          </x14:formula1>
          <xm:sqref>E11:E69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69A9B-B9BB-F04F-A4FE-4EE4ED5411DB}">
  <dimension ref="B1:O149"/>
  <sheetViews>
    <sheetView showGridLines="0" zoomScale="85" zoomScaleNormal="85" workbookViewId="0">
      <selection activeCell="H9" sqref="H9"/>
    </sheetView>
  </sheetViews>
  <sheetFormatPr defaultColWidth="11" defaultRowHeight="15" x14ac:dyDescent="0.25"/>
  <cols>
    <col min="1" max="1" width="2.125" customWidth="1"/>
    <col min="2" max="2" width="23.125" customWidth="1"/>
    <col min="3" max="3" width="4" customWidth="1"/>
    <col min="4" max="4" width="1.875" style="12" customWidth="1"/>
    <col min="5" max="5" width="27.5" customWidth="1"/>
    <col min="6" max="6" width="33.875" customWidth="1"/>
    <col min="7" max="7" width="29.5" bestFit="1" customWidth="1"/>
    <col min="8" max="8" width="6.875" bestFit="1" customWidth="1"/>
    <col min="9" max="9" width="25.5" style="90" customWidth="1"/>
    <col min="10" max="11" width="21.875" bestFit="1" customWidth="1"/>
    <col min="14" max="14" width="15" bestFit="1" customWidth="1"/>
  </cols>
  <sheetData>
    <row r="1" spans="2:11" ht="15.75" thickBot="1" x14ac:dyDescent="0.3">
      <c r="B1" t="s">
        <v>45</v>
      </c>
    </row>
    <row r="2" spans="2:11" ht="17.100000000000001" customHeight="1" thickTop="1" x14ac:dyDescent="0.2">
      <c r="B2" t="s">
        <v>3</v>
      </c>
      <c r="F2" s="54" t="s">
        <v>6</v>
      </c>
      <c r="G2" s="55"/>
      <c r="H2" s="55"/>
      <c r="I2" s="91"/>
      <c r="J2" s="55"/>
      <c r="K2" s="56"/>
    </row>
    <row r="3" spans="2:11" x14ac:dyDescent="0.2">
      <c r="B3" t="s">
        <v>4</v>
      </c>
      <c r="F3" s="57" t="s">
        <v>7</v>
      </c>
      <c r="G3" s="58"/>
      <c r="H3" s="58"/>
      <c r="I3" s="92"/>
      <c r="J3" s="58"/>
      <c r="K3" s="59"/>
    </row>
    <row r="4" spans="2:11" ht="14.25" x14ac:dyDescent="0.2">
      <c r="B4" t="s">
        <v>40</v>
      </c>
      <c r="F4" s="60"/>
      <c r="G4" s="61" t="s">
        <v>14</v>
      </c>
      <c r="H4" s="61" t="s">
        <v>15</v>
      </c>
      <c r="I4" s="93" t="s">
        <v>16</v>
      </c>
      <c r="J4" s="61" t="s">
        <v>17</v>
      </c>
      <c r="K4" s="62" t="s">
        <v>18</v>
      </c>
    </row>
    <row r="5" spans="2:11" x14ac:dyDescent="0.2">
      <c r="B5" t="s">
        <v>52</v>
      </c>
      <c r="F5" s="63" t="s">
        <v>8</v>
      </c>
      <c r="G5" s="53">
        <v>8</v>
      </c>
      <c r="H5" s="53">
        <v>4</v>
      </c>
      <c r="I5" s="94">
        <v>2</v>
      </c>
      <c r="J5" s="53">
        <v>3</v>
      </c>
      <c r="K5" s="64">
        <v>2</v>
      </c>
    </row>
    <row r="6" spans="2:11" ht="14.25" x14ac:dyDescent="0.2">
      <c r="B6" t="s">
        <v>34</v>
      </c>
      <c r="F6" s="65"/>
      <c r="G6" s="111" t="s">
        <v>9</v>
      </c>
      <c r="H6" s="111"/>
      <c r="I6" s="111"/>
      <c r="J6" s="111"/>
      <c r="K6" s="112"/>
    </row>
    <row r="7" spans="2:11" ht="14.25" x14ac:dyDescent="0.2">
      <c r="B7" t="s">
        <v>35</v>
      </c>
      <c r="F7" s="66" t="s">
        <v>10</v>
      </c>
      <c r="G7" s="53">
        <v>20</v>
      </c>
      <c r="H7" s="53">
        <v>16</v>
      </c>
      <c r="I7" s="113" t="s">
        <v>111</v>
      </c>
      <c r="J7" s="53">
        <v>6</v>
      </c>
      <c r="K7" s="64">
        <v>5</v>
      </c>
    </row>
    <row r="8" spans="2:11" ht="14.25" x14ac:dyDescent="0.2">
      <c r="B8" t="s">
        <v>36</v>
      </c>
      <c r="F8" s="66" t="s">
        <v>11</v>
      </c>
      <c r="G8" s="53">
        <v>16</v>
      </c>
      <c r="H8" s="53">
        <v>10</v>
      </c>
      <c r="I8" s="114"/>
      <c r="J8" s="53">
        <v>4</v>
      </c>
      <c r="K8" s="64">
        <v>3</v>
      </c>
    </row>
    <row r="9" spans="2:11" ht="14.25" x14ac:dyDescent="0.2">
      <c r="B9" t="s">
        <v>59</v>
      </c>
      <c r="F9" s="66" t="s">
        <v>12</v>
      </c>
      <c r="G9" s="53">
        <v>10</v>
      </c>
      <c r="H9" s="53">
        <v>6</v>
      </c>
      <c r="I9" s="114"/>
      <c r="J9" s="53">
        <v>2</v>
      </c>
      <c r="K9" s="64">
        <v>2</v>
      </c>
    </row>
    <row r="10" spans="2:11" ht="14.25" x14ac:dyDescent="0.2">
      <c r="B10" t="s">
        <v>37</v>
      </c>
      <c r="F10" s="66" t="s">
        <v>31</v>
      </c>
      <c r="G10" s="53">
        <v>6</v>
      </c>
      <c r="H10" s="53">
        <v>2</v>
      </c>
      <c r="I10" s="115"/>
      <c r="J10" s="53">
        <v>1</v>
      </c>
      <c r="K10" s="64">
        <v>1</v>
      </c>
    </row>
    <row r="11" spans="2:11" x14ac:dyDescent="0.2">
      <c r="B11" t="s">
        <v>53</v>
      </c>
      <c r="F11" s="67"/>
      <c r="G11" s="68"/>
      <c r="H11" s="68"/>
      <c r="I11" s="95"/>
      <c r="J11" s="68"/>
      <c r="K11" s="69"/>
    </row>
    <row r="12" spans="2:11" x14ac:dyDescent="0.2">
      <c r="B12" t="s">
        <v>55</v>
      </c>
      <c r="F12" s="67"/>
      <c r="G12" s="70" t="s">
        <v>13</v>
      </c>
      <c r="H12" s="58"/>
      <c r="I12" s="92"/>
      <c r="J12" s="71"/>
      <c r="K12" s="72"/>
    </row>
    <row r="13" spans="2:11" x14ac:dyDescent="0.2">
      <c r="B13" t="s">
        <v>54</v>
      </c>
      <c r="F13" s="67"/>
      <c r="G13" s="73" t="s">
        <v>41</v>
      </c>
      <c r="H13" s="74"/>
      <c r="I13" s="96">
        <v>4</v>
      </c>
      <c r="J13" s="75"/>
      <c r="K13" s="76"/>
    </row>
    <row r="14" spans="2:11" x14ac:dyDescent="0.2">
      <c r="B14" t="s">
        <v>43</v>
      </c>
      <c r="F14" s="67"/>
      <c r="G14" s="73" t="s">
        <v>19</v>
      </c>
      <c r="H14" s="74"/>
      <c r="I14" s="96">
        <v>2</v>
      </c>
      <c r="J14" s="75"/>
      <c r="K14" s="76"/>
    </row>
    <row r="15" spans="2:11" x14ac:dyDescent="0.2">
      <c r="B15" t="s">
        <v>158</v>
      </c>
      <c r="F15" s="67"/>
      <c r="G15" s="73" t="s">
        <v>20</v>
      </c>
      <c r="H15" s="74"/>
      <c r="I15" s="96">
        <v>3</v>
      </c>
      <c r="J15" s="75"/>
      <c r="K15" s="76"/>
    </row>
    <row r="16" spans="2:11" ht="15.75" thickBot="1" x14ac:dyDescent="0.25">
      <c r="B16" t="s">
        <v>38</v>
      </c>
      <c r="F16" s="77"/>
      <c r="G16" s="78" t="s">
        <v>21</v>
      </c>
      <c r="H16" s="79"/>
      <c r="I16" s="97">
        <v>3</v>
      </c>
      <c r="J16" s="80"/>
      <c r="K16" s="81"/>
    </row>
    <row r="17" spans="2:15" ht="15.75" thickTop="1" x14ac:dyDescent="0.25">
      <c r="B17" t="s">
        <v>225</v>
      </c>
    </row>
    <row r="18" spans="2:15" x14ac:dyDescent="0.25">
      <c r="B18" t="s">
        <v>223</v>
      </c>
    </row>
    <row r="19" spans="2:15" x14ac:dyDescent="0.25">
      <c r="B19" t="s">
        <v>224</v>
      </c>
      <c r="F19" t="s">
        <v>23</v>
      </c>
    </row>
    <row r="20" spans="2:15" x14ac:dyDescent="0.25">
      <c r="B20" t="s">
        <v>156</v>
      </c>
    </row>
    <row r="21" spans="2:15" x14ac:dyDescent="0.25">
      <c r="B21" t="s">
        <v>39</v>
      </c>
      <c r="F21" t="s">
        <v>22</v>
      </c>
      <c r="G21" t="s">
        <v>25</v>
      </c>
      <c r="I21" s="90" t="s">
        <v>22</v>
      </c>
      <c r="J21" t="s">
        <v>25</v>
      </c>
    </row>
    <row r="22" spans="2:15" x14ac:dyDescent="0.25">
      <c r="B22" t="s">
        <v>56</v>
      </c>
      <c r="F22" t="s">
        <v>14</v>
      </c>
      <c r="G22" s="18">
        <v>8</v>
      </c>
      <c r="I22" s="90" t="s">
        <v>14</v>
      </c>
      <c r="J22">
        <v>8</v>
      </c>
    </row>
    <row r="23" spans="2:15" x14ac:dyDescent="0.25">
      <c r="B23" t="s">
        <v>57</v>
      </c>
      <c r="F23" t="s">
        <v>15</v>
      </c>
      <c r="G23" s="18">
        <v>4</v>
      </c>
      <c r="I23" s="90" t="s">
        <v>15</v>
      </c>
      <c r="J23">
        <v>4</v>
      </c>
    </row>
    <row r="24" spans="2:15" x14ac:dyDescent="0.25">
      <c r="B24" t="s">
        <v>44</v>
      </c>
      <c r="F24" t="s">
        <v>16</v>
      </c>
      <c r="G24" s="18">
        <v>2</v>
      </c>
      <c r="I24" s="98" t="s">
        <v>227</v>
      </c>
      <c r="J24">
        <v>2</v>
      </c>
    </row>
    <row r="25" spans="2:15" x14ac:dyDescent="0.25">
      <c r="B25" t="s">
        <v>49</v>
      </c>
      <c r="F25" t="s">
        <v>17</v>
      </c>
      <c r="G25" s="18">
        <v>3</v>
      </c>
      <c r="I25" s="90" t="s">
        <v>21</v>
      </c>
      <c r="J25">
        <v>3</v>
      </c>
    </row>
    <row r="26" spans="2:15" x14ac:dyDescent="0.25">
      <c r="B26" t="s">
        <v>50</v>
      </c>
      <c r="F26" t="s">
        <v>18</v>
      </c>
      <c r="G26" s="18">
        <v>2</v>
      </c>
      <c r="I26" s="90" t="s">
        <v>226</v>
      </c>
      <c r="J26">
        <v>3</v>
      </c>
    </row>
    <row r="27" spans="2:15" x14ac:dyDescent="0.25">
      <c r="B27" t="s">
        <v>58</v>
      </c>
      <c r="F27" t="s">
        <v>41</v>
      </c>
      <c r="G27" s="18">
        <v>4</v>
      </c>
      <c r="I27" s="90" t="s">
        <v>16</v>
      </c>
      <c r="J27">
        <v>2</v>
      </c>
    </row>
    <row r="28" spans="2:15" x14ac:dyDescent="0.25">
      <c r="B28" t="s">
        <v>51</v>
      </c>
      <c r="F28" t="s">
        <v>227</v>
      </c>
      <c r="G28" s="18">
        <v>2</v>
      </c>
      <c r="I28" s="90" t="s">
        <v>17</v>
      </c>
      <c r="J28">
        <v>3</v>
      </c>
    </row>
    <row r="29" spans="2:15" x14ac:dyDescent="0.25">
      <c r="B29" t="s">
        <v>60</v>
      </c>
      <c r="F29" t="s">
        <v>226</v>
      </c>
      <c r="G29" s="18">
        <v>3</v>
      </c>
      <c r="I29" s="90" t="s">
        <v>18</v>
      </c>
      <c r="J29">
        <v>2</v>
      </c>
    </row>
    <row r="30" spans="2:15" x14ac:dyDescent="0.25">
      <c r="B30" t="s">
        <v>61</v>
      </c>
      <c r="F30" t="s">
        <v>21</v>
      </c>
      <c r="G30" s="16">
        <v>3</v>
      </c>
      <c r="I30" s="90" t="s">
        <v>41</v>
      </c>
      <c r="J30">
        <v>4</v>
      </c>
    </row>
    <row r="31" spans="2:15" x14ac:dyDescent="0.25">
      <c r="B31" t="s">
        <v>62</v>
      </c>
    </row>
    <row r="32" spans="2:15" x14ac:dyDescent="0.25">
      <c r="B32" t="s">
        <v>63</v>
      </c>
      <c r="N32" t="s">
        <v>88</v>
      </c>
      <c r="O32" t="s">
        <v>113</v>
      </c>
    </row>
    <row r="33" spans="2:15" x14ac:dyDescent="0.25">
      <c r="B33" t="s">
        <v>64</v>
      </c>
      <c r="F33" t="s">
        <v>14</v>
      </c>
      <c r="I33" s="99">
        <v>10</v>
      </c>
      <c r="N33" t="s">
        <v>90</v>
      </c>
      <c r="O33">
        <v>2.5</v>
      </c>
    </row>
    <row r="34" spans="2:15" x14ac:dyDescent="0.25">
      <c r="B34" t="s">
        <v>65</v>
      </c>
      <c r="I34" s="99">
        <v>6</v>
      </c>
      <c r="N34" t="s">
        <v>92</v>
      </c>
      <c r="O34">
        <v>1.5</v>
      </c>
    </row>
    <row r="35" spans="2:15" ht="14.25" x14ac:dyDescent="0.2">
      <c r="B35" t="s">
        <v>66</v>
      </c>
      <c r="G35" s="83" t="s">
        <v>14</v>
      </c>
      <c r="H35" s="83" t="s">
        <v>15</v>
      </c>
      <c r="I35" s="100" t="s">
        <v>16</v>
      </c>
      <c r="J35" s="83" t="s">
        <v>17</v>
      </c>
      <c r="K35" s="83" t="s">
        <v>18</v>
      </c>
      <c r="N35" t="s">
        <v>94</v>
      </c>
      <c r="O35">
        <v>1.5</v>
      </c>
    </row>
    <row r="36" spans="2:15" x14ac:dyDescent="0.2">
      <c r="B36" t="s">
        <v>160</v>
      </c>
      <c r="F36" s="15" t="s">
        <v>30</v>
      </c>
      <c r="G36" s="82">
        <v>8</v>
      </c>
      <c r="H36" s="82">
        <v>4</v>
      </c>
      <c r="I36" s="101">
        <v>2</v>
      </c>
      <c r="J36" s="82">
        <v>3</v>
      </c>
      <c r="K36" s="82">
        <v>2</v>
      </c>
      <c r="N36" t="s">
        <v>95</v>
      </c>
      <c r="O36">
        <v>1.5</v>
      </c>
    </row>
    <row r="37" spans="2:15" ht="14.25" x14ac:dyDescent="0.2">
      <c r="B37" t="s">
        <v>155</v>
      </c>
      <c r="F37">
        <v>1</v>
      </c>
      <c r="G37" s="82">
        <v>20</v>
      </c>
      <c r="H37" s="82">
        <v>16</v>
      </c>
      <c r="I37" s="116">
        <f>I33-I34</f>
        <v>4</v>
      </c>
      <c r="J37" s="82">
        <v>6</v>
      </c>
      <c r="K37" s="82">
        <v>5</v>
      </c>
      <c r="N37" t="s">
        <v>97</v>
      </c>
      <c r="O37">
        <v>2</v>
      </c>
    </row>
    <row r="38" spans="2:15" ht="14.25" x14ac:dyDescent="0.2">
      <c r="B38" t="s">
        <v>67</v>
      </c>
      <c r="F38">
        <v>2</v>
      </c>
      <c r="G38" s="82">
        <v>16</v>
      </c>
      <c r="H38" s="82">
        <v>10</v>
      </c>
      <c r="I38" s="117"/>
      <c r="J38" s="82">
        <v>4</v>
      </c>
      <c r="K38" s="82">
        <v>3</v>
      </c>
      <c r="N38" t="s">
        <v>98</v>
      </c>
      <c r="O38">
        <v>1.5</v>
      </c>
    </row>
    <row r="39" spans="2:15" ht="14.25" x14ac:dyDescent="0.2">
      <c r="B39" t="s">
        <v>68</v>
      </c>
      <c r="F39">
        <v>3</v>
      </c>
      <c r="G39" s="82">
        <v>10</v>
      </c>
      <c r="H39" s="82">
        <v>6</v>
      </c>
      <c r="I39" s="117"/>
      <c r="J39" s="82">
        <v>2</v>
      </c>
      <c r="K39" s="82">
        <v>2</v>
      </c>
      <c r="N39" t="s">
        <v>100</v>
      </c>
      <c r="O39">
        <v>1</v>
      </c>
    </row>
    <row r="40" spans="2:15" ht="14.25" x14ac:dyDescent="0.2">
      <c r="B40" t="s">
        <v>69</v>
      </c>
      <c r="F40">
        <v>4</v>
      </c>
      <c r="G40" s="82">
        <v>6</v>
      </c>
      <c r="H40" s="82">
        <v>2</v>
      </c>
      <c r="I40" s="117"/>
      <c r="J40" s="82">
        <v>1</v>
      </c>
      <c r="K40" s="82">
        <v>1</v>
      </c>
      <c r="N40" t="s">
        <v>102</v>
      </c>
      <c r="O40">
        <v>1.5</v>
      </c>
    </row>
    <row r="41" spans="2:15" ht="14.25" x14ac:dyDescent="0.2">
      <c r="B41" t="s">
        <v>257</v>
      </c>
      <c r="F41">
        <v>5</v>
      </c>
      <c r="G41" s="82">
        <v>6</v>
      </c>
      <c r="H41" s="82">
        <v>2</v>
      </c>
      <c r="I41" s="117"/>
      <c r="J41" s="82">
        <v>1</v>
      </c>
      <c r="K41" s="82">
        <v>1</v>
      </c>
      <c r="N41" t="s">
        <v>103</v>
      </c>
      <c r="O41">
        <v>1</v>
      </c>
    </row>
    <row r="42" spans="2:15" ht="14.25" x14ac:dyDescent="0.2">
      <c r="B42" t="s">
        <v>70</v>
      </c>
      <c r="F42">
        <v>6</v>
      </c>
      <c r="G42" s="82">
        <v>6</v>
      </c>
      <c r="H42" s="82">
        <v>2</v>
      </c>
      <c r="I42" s="117"/>
      <c r="J42" s="82">
        <v>1</v>
      </c>
      <c r="K42" s="82">
        <v>1</v>
      </c>
      <c r="N42" s="22" t="s">
        <v>231</v>
      </c>
      <c r="O42">
        <v>1</v>
      </c>
    </row>
    <row r="43" spans="2:15" ht="14.25" x14ac:dyDescent="0.2">
      <c r="B43" t="s">
        <v>71</v>
      </c>
      <c r="F43">
        <v>7</v>
      </c>
      <c r="G43" s="82">
        <v>6</v>
      </c>
      <c r="H43" s="82">
        <v>2</v>
      </c>
      <c r="I43" s="117"/>
      <c r="J43" s="82">
        <v>1</v>
      </c>
      <c r="K43" s="82">
        <v>1</v>
      </c>
      <c r="N43" t="s">
        <v>295</v>
      </c>
      <c r="O43">
        <v>1</v>
      </c>
    </row>
    <row r="44" spans="2:15" ht="14.25" x14ac:dyDescent="0.2">
      <c r="B44" t="s">
        <v>72</v>
      </c>
      <c r="F44">
        <v>8</v>
      </c>
      <c r="G44" s="82">
        <v>6</v>
      </c>
      <c r="H44" s="82">
        <v>2</v>
      </c>
      <c r="I44" s="117"/>
      <c r="J44" s="82">
        <v>1</v>
      </c>
      <c r="K44" s="82">
        <v>1</v>
      </c>
      <c r="N44" t="s">
        <v>296</v>
      </c>
      <c r="O44">
        <v>1</v>
      </c>
    </row>
    <row r="45" spans="2:15" x14ac:dyDescent="0.25">
      <c r="B45" t="s">
        <v>73</v>
      </c>
    </row>
    <row r="46" spans="2:15" x14ac:dyDescent="0.25">
      <c r="B46" t="s">
        <v>74</v>
      </c>
    </row>
    <row r="47" spans="2:15" x14ac:dyDescent="0.25">
      <c r="B47" t="s">
        <v>75</v>
      </c>
    </row>
    <row r="48" spans="2:15" x14ac:dyDescent="0.25">
      <c r="B48" t="s">
        <v>76</v>
      </c>
      <c r="G48">
        <f>IF(F33="ESF",2,"Chyba")</f>
        <v>2</v>
      </c>
    </row>
    <row r="49" spans="2:9" x14ac:dyDescent="0.25">
      <c r="B49" t="s">
        <v>77</v>
      </c>
      <c r="F49">
        <v>3</v>
      </c>
    </row>
    <row r="50" spans="2:9" x14ac:dyDescent="0.25">
      <c r="B50" t="s">
        <v>78</v>
      </c>
    </row>
    <row r="51" spans="2:9" x14ac:dyDescent="0.25">
      <c r="B51" t="s">
        <v>79</v>
      </c>
    </row>
    <row r="52" spans="2:9" x14ac:dyDescent="0.25">
      <c r="B52" t="s">
        <v>80</v>
      </c>
    </row>
    <row r="53" spans="2:9" x14ac:dyDescent="0.25">
      <c r="B53" t="s">
        <v>81</v>
      </c>
      <c r="G53">
        <f>VLOOKUP(F49,F35:K44,IF(F33="ESF",2,IF(F33="Regio",3,IF(F33=" Slovenské Juniorské turnaje ",4,"Chyba"))),FALSE)</f>
        <v>10</v>
      </c>
    </row>
    <row r="54" spans="2:9" x14ac:dyDescent="0.25">
      <c r="B54" t="s">
        <v>82</v>
      </c>
    </row>
    <row r="55" spans="2:9" x14ac:dyDescent="0.25">
      <c r="B55" t="s">
        <v>83</v>
      </c>
    </row>
    <row r="56" spans="2:9" x14ac:dyDescent="0.25">
      <c r="B56" t="s">
        <v>84</v>
      </c>
    </row>
    <row r="57" spans="2:9" x14ac:dyDescent="0.25">
      <c r="B57" t="s">
        <v>154</v>
      </c>
    </row>
    <row r="58" spans="2:9" x14ac:dyDescent="0.25">
      <c r="B58" t="s">
        <v>157</v>
      </c>
    </row>
    <row r="59" spans="2:9" x14ac:dyDescent="0.25">
      <c r="B59" t="s">
        <v>159</v>
      </c>
    </row>
    <row r="60" spans="2:9" x14ac:dyDescent="0.25">
      <c r="B60" t="s">
        <v>229</v>
      </c>
    </row>
    <row r="61" spans="2:9" x14ac:dyDescent="0.25">
      <c r="B61" t="s">
        <v>230</v>
      </c>
    </row>
    <row r="62" spans="2:9" ht="28.5" x14ac:dyDescent="0.2">
      <c r="B62" t="s">
        <v>235</v>
      </c>
      <c r="E62" s="86" t="s">
        <v>2</v>
      </c>
      <c r="F62" s="86" t="s">
        <v>87</v>
      </c>
      <c r="G62" s="86" t="s">
        <v>88</v>
      </c>
      <c r="H62" s="86" t="s">
        <v>114</v>
      </c>
      <c r="I62" s="102" t="s">
        <v>115</v>
      </c>
    </row>
    <row r="63" spans="2:9" ht="18" x14ac:dyDescent="0.25">
      <c r="B63" t="s">
        <v>236</v>
      </c>
      <c r="E63" s="103" t="s">
        <v>67</v>
      </c>
      <c r="F63" s="22" t="s">
        <v>96</v>
      </c>
      <c r="G63" s="22" t="s">
        <v>98</v>
      </c>
      <c r="H63" s="22">
        <v>2</v>
      </c>
      <c r="I63" s="104">
        <f t="shared" ref="I63:I94" si="0">IF(H63=0,1,IF(H63=1,1.05,IF(H63=2,1.1,IF(H63=3,1.15,IF(H63=4,1.2,1.2)))))</f>
        <v>1.1000000000000001</v>
      </c>
    </row>
    <row r="64" spans="2:9" ht="18" x14ac:dyDescent="0.25">
      <c r="B64" t="s">
        <v>237</v>
      </c>
      <c r="E64" s="108" t="s">
        <v>293</v>
      </c>
      <c r="F64" s="109" t="s">
        <v>96</v>
      </c>
      <c r="G64" s="22" t="s">
        <v>231</v>
      </c>
      <c r="H64" s="22">
        <v>1</v>
      </c>
      <c r="I64" s="104">
        <f t="shared" si="0"/>
        <v>1.05</v>
      </c>
    </row>
    <row r="65" spans="2:9" ht="18" x14ac:dyDescent="0.25">
      <c r="B65" t="s">
        <v>238</v>
      </c>
      <c r="E65" s="103" t="s">
        <v>257</v>
      </c>
      <c r="F65" s="22" t="s">
        <v>96</v>
      </c>
      <c r="G65" s="22" t="s">
        <v>100</v>
      </c>
      <c r="H65" s="22">
        <v>2</v>
      </c>
      <c r="I65" s="104">
        <f t="shared" si="0"/>
        <v>1.1000000000000001</v>
      </c>
    </row>
    <row r="66" spans="2:9" ht="18" x14ac:dyDescent="0.25">
      <c r="B66" t="s">
        <v>110</v>
      </c>
      <c r="E66" s="103" t="s">
        <v>105</v>
      </c>
      <c r="F66" s="22" t="s">
        <v>96</v>
      </c>
      <c r="G66" s="22" t="s">
        <v>231</v>
      </c>
      <c r="H66" s="22">
        <v>2</v>
      </c>
      <c r="I66" s="104">
        <f t="shared" si="0"/>
        <v>1.1000000000000001</v>
      </c>
    </row>
    <row r="67" spans="2:9" ht="18" x14ac:dyDescent="0.25">
      <c r="B67" t="s">
        <v>239</v>
      </c>
      <c r="E67" s="103" t="s">
        <v>258</v>
      </c>
      <c r="F67" s="22" t="s">
        <v>91</v>
      </c>
      <c r="G67" s="22" t="s">
        <v>101</v>
      </c>
      <c r="H67" s="22">
        <v>1</v>
      </c>
      <c r="I67" s="104">
        <f t="shared" si="0"/>
        <v>1.05</v>
      </c>
    </row>
    <row r="68" spans="2:9" ht="18" x14ac:dyDescent="0.25">
      <c r="B68" t="s">
        <v>105</v>
      </c>
      <c r="E68" s="103" t="s">
        <v>65</v>
      </c>
      <c r="F68" s="22" t="s">
        <v>93</v>
      </c>
      <c r="G68" s="22" t="s">
        <v>94</v>
      </c>
      <c r="H68" s="22">
        <v>2</v>
      </c>
      <c r="I68" s="104">
        <f t="shared" si="0"/>
        <v>1.1000000000000001</v>
      </c>
    </row>
    <row r="69" spans="2:9" ht="18" x14ac:dyDescent="0.25">
      <c r="B69" t="s">
        <v>108</v>
      </c>
      <c r="E69" s="103" t="s">
        <v>81</v>
      </c>
      <c r="F69" s="22" t="s">
        <v>93</v>
      </c>
      <c r="G69" s="22" t="s">
        <v>102</v>
      </c>
      <c r="H69" s="22">
        <v>2</v>
      </c>
      <c r="I69" s="104">
        <f t="shared" si="0"/>
        <v>1.1000000000000001</v>
      </c>
    </row>
    <row r="70" spans="2:9" ht="18" x14ac:dyDescent="0.25">
      <c r="B70" t="s">
        <v>106</v>
      </c>
      <c r="E70" s="103" t="s">
        <v>73</v>
      </c>
      <c r="F70" s="22" t="s">
        <v>96</v>
      </c>
      <c r="G70" s="22" t="s">
        <v>97</v>
      </c>
      <c r="H70" s="22">
        <v>2</v>
      </c>
      <c r="I70" s="104">
        <f t="shared" si="0"/>
        <v>1.1000000000000001</v>
      </c>
    </row>
    <row r="71" spans="2:9" ht="18" x14ac:dyDescent="0.25">
      <c r="B71" t="s">
        <v>107</v>
      </c>
      <c r="E71" s="103" t="s">
        <v>50</v>
      </c>
      <c r="F71" s="22" t="s">
        <v>99</v>
      </c>
      <c r="G71" s="22" t="s">
        <v>100</v>
      </c>
      <c r="H71" s="22">
        <v>1</v>
      </c>
      <c r="I71" s="104">
        <f t="shared" si="0"/>
        <v>1.05</v>
      </c>
    </row>
    <row r="72" spans="2:9" ht="18" x14ac:dyDescent="0.25">
      <c r="B72" t="s">
        <v>109</v>
      </c>
      <c r="E72" s="103" t="s">
        <v>309</v>
      </c>
      <c r="F72" s="22" t="s">
        <v>93</v>
      </c>
      <c r="G72" s="106" t="s">
        <v>228</v>
      </c>
      <c r="H72" s="22">
        <v>1</v>
      </c>
      <c r="I72" s="104">
        <f t="shared" si="0"/>
        <v>1.05</v>
      </c>
    </row>
    <row r="73" spans="2:9" ht="18" x14ac:dyDescent="0.25">
      <c r="B73" t="s">
        <v>254</v>
      </c>
      <c r="E73" s="103" t="s">
        <v>223</v>
      </c>
      <c r="F73" s="22" t="s">
        <v>89</v>
      </c>
      <c r="G73" s="22" t="s">
        <v>90</v>
      </c>
      <c r="H73" s="22">
        <v>6</v>
      </c>
      <c r="I73" s="104">
        <f t="shared" si="0"/>
        <v>1.2</v>
      </c>
    </row>
    <row r="74" spans="2:9" ht="18" x14ac:dyDescent="0.25">
      <c r="B74" t="s">
        <v>258</v>
      </c>
      <c r="E74" s="103" t="s">
        <v>52</v>
      </c>
      <c r="F74" s="22" t="s">
        <v>91</v>
      </c>
      <c r="G74" s="22" t="s">
        <v>92</v>
      </c>
      <c r="H74" s="22">
        <v>6</v>
      </c>
      <c r="I74" s="104">
        <f t="shared" si="0"/>
        <v>1.2</v>
      </c>
    </row>
    <row r="75" spans="2:9" ht="18" x14ac:dyDescent="0.25">
      <c r="B75" t="s">
        <v>262</v>
      </c>
      <c r="E75" s="103" t="s">
        <v>39</v>
      </c>
      <c r="F75" s="22" t="s">
        <v>89</v>
      </c>
      <c r="G75" s="22" t="s">
        <v>90</v>
      </c>
      <c r="H75" s="22">
        <v>2</v>
      </c>
      <c r="I75" s="104">
        <f t="shared" si="0"/>
        <v>1.1000000000000001</v>
      </c>
    </row>
    <row r="76" spans="2:9" ht="18" x14ac:dyDescent="0.25">
      <c r="B76" t="s">
        <v>293</v>
      </c>
      <c r="E76" s="103" t="s">
        <v>78</v>
      </c>
      <c r="F76" s="22" t="s">
        <v>91</v>
      </c>
      <c r="G76" s="22" t="s">
        <v>92</v>
      </c>
      <c r="H76" s="22">
        <v>2</v>
      </c>
      <c r="I76" s="104">
        <f t="shared" si="0"/>
        <v>1.1000000000000001</v>
      </c>
    </row>
    <row r="77" spans="2:9" ht="18" x14ac:dyDescent="0.25">
      <c r="B77" t="s">
        <v>268</v>
      </c>
      <c r="E77" s="103" t="s">
        <v>236</v>
      </c>
      <c r="F77" s="22" t="s">
        <v>91</v>
      </c>
      <c r="G77" s="22" t="s">
        <v>92</v>
      </c>
      <c r="H77" s="22">
        <v>1</v>
      </c>
      <c r="I77" s="104">
        <f t="shared" si="0"/>
        <v>1.05</v>
      </c>
    </row>
    <row r="78" spans="2:9" ht="18" x14ac:dyDescent="0.25">
      <c r="B78" t="s">
        <v>270</v>
      </c>
      <c r="E78" s="108" t="s">
        <v>277</v>
      </c>
      <c r="F78" s="109" t="s">
        <v>96</v>
      </c>
      <c r="G78" s="22" t="s">
        <v>295</v>
      </c>
      <c r="H78" s="22">
        <v>1</v>
      </c>
      <c r="I78" s="104">
        <f t="shared" si="0"/>
        <v>1.05</v>
      </c>
    </row>
    <row r="79" spans="2:9" ht="18" x14ac:dyDescent="0.25">
      <c r="B79" t="s">
        <v>271</v>
      </c>
      <c r="E79" s="108" t="s">
        <v>271</v>
      </c>
      <c r="F79" s="109" t="s">
        <v>96</v>
      </c>
      <c r="G79" s="22" t="s">
        <v>295</v>
      </c>
      <c r="H79" s="22">
        <v>1</v>
      </c>
      <c r="I79" s="104">
        <f t="shared" si="0"/>
        <v>1.05</v>
      </c>
    </row>
    <row r="80" spans="2:9" ht="18" x14ac:dyDescent="0.25">
      <c r="B80" t="s">
        <v>272</v>
      </c>
      <c r="E80" s="103" t="s">
        <v>225</v>
      </c>
      <c r="F80" s="22" t="s">
        <v>89</v>
      </c>
      <c r="G80" s="22" t="s">
        <v>90</v>
      </c>
      <c r="H80" s="22">
        <v>6</v>
      </c>
      <c r="I80" s="104">
        <f t="shared" si="0"/>
        <v>1.2</v>
      </c>
    </row>
    <row r="81" spans="2:9" ht="18" x14ac:dyDescent="0.25">
      <c r="B81" t="s">
        <v>273</v>
      </c>
      <c r="E81" s="108" t="s">
        <v>273</v>
      </c>
      <c r="F81" s="109" t="s">
        <v>96</v>
      </c>
      <c r="G81" s="22" t="s">
        <v>296</v>
      </c>
      <c r="H81" s="22">
        <v>1</v>
      </c>
      <c r="I81" s="104">
        <f t="shared" si="0"/>
        <v>1.05</v>
      </c>
    </row>
    <row r="82" spans="2:9" ht="18" x14ac:dyDescent="0.25">
      <c r="B82" t="s">
        <v>274</v>
      </c>
      <c r="E82" s="103" t="s">
        <v>75</v>
      </c>
      <c r="F82" s="22" t="s">
        <v>96</v>
      </c>
      <c r="G82" s="22" t="s">
        <v>103</v>
      </c>
      <c r="H82" s="22">
        <v>2</v>
      </c>
      <c r="I82" s="104">
        <f t="shared" si="0"/>
        <v>1.1000000000000001</v>
      </c>
    </row>
    <row r="83" spans="2:9" ht="18" x14ac:dyDescent="0.25">
      <c r="B83" t="s">
        <v>275</v>
      </c>
      <c r="E83" s="103" t="s">
        <v>83</v>
      </c>
      <c r="F83" s="22" t="s">
        <v>93</v>
      </c>
      <c r="G83" s="22" t="s">
        <v>102</v>
      </c>
      <c r="H83" s="22">
        <v>2</v>
      </c>
      <c r="I83" s="104">
        <f t="shared" si="0"/>
        <v>1.1000000000000001</v>
      </c>
    </row>
    <row r="84" spans="2:9" ht="18" x14ac:dyDescent="0.25">
      <c r="B84" t="s">
        <v>276</v>
      </c>
      <c r="E84" s="103" t="s">
        <v>154</v>
      </c>
      <c r="F84" s="22" t="s">
        <v>91</v>
      </c>
      <c r="G84" s="22" t="s">
        <v>92</v>
      </c>
      <c r="H84" s="22">
        <v>1</v>
      </c>
      <c r="I84" s="104">
        <f t="shared" si="0"/>
        <v>1.05</v>
      </c>
    </row>
    <row r="85" spans="2:9" ht="18" x14ac:dyDescent="0.25">
      <c r="B85" t="s">
        <v>277</v>
      </c>
      <c r="E85" s="103" t="s">
        <v>230</v>
      </c>
      <c r="F85" s="22" t="s">
        <v>93</v>
      </c>
      <c r="G85" s="106" t="s">
        <v>228</v>
      </c>
      <c r="H85" s="22">
        <v>1</v>
      </c>
      <c r="I85" s="104">
        <f t="shared" si="0"/>
        <v>1.05</v>
      </c>
    </row>
    <row r="86" spans="2:9" ht="18" x14ac:dyDescent="0.25">
      <c r="B86" t="s">
        <v>278</v>
      </c>
      <c r="E86" s="103" t="s">
        <v>76</v>
      </c>
      <c r="F86" s="22" t="s">
        <v>96</v>
      </c>
      <c r="G86" s="22" t="s">
        <v>104</v>
      </c>
      <c r="H86" s="22">
        <v>2</v>
      </c>
      <c r="I86" s="104">
        <f t="shared" si="0"/>
        <v>1.1000000000000001</v>
      </c>
    </row>
    <row r="87" spans="2:9" ht="18" x14ac:dyDescent="0.25">
      <c r="B87" t="s">
        <v>305</v>
      </c>
      <c r="E87" s="103" t="s">
        <v>38</v>
      </c>
      <c r="F87" s="22" t="s">
        <v>93</v>
      </c>
      <c r="G87" s="22" t="s">
        <v>94</v>
      </c>
      <c r="H87" s="22">
        <v>2</v>
      </c>
      <c r="I87" s="104">
        <f t="shared" si="0"/>
        <v>1.1000000000000001</v>
      </c>
    </row>
    <row r="88" spans="2:9" ht="18" x14ac:dyDescent="0.25">
      <c r="B88" t="s">
        <v>309</v>
      </c>
      <c r="E88" s="103" t="s">
        <v>71</v>
      </c>
      <c r="F88" s="22" t="s">
        <v>96</v>
      </c>
      <c r="G88" s="22" t="s">
        <v>103</v>
      </c>
      <c r="H88" s="22">
        <v>2</v>
      </c>
      <c r="I88" s="104">
        <f t="shared" si="0"/>
        <v>1.1000000000000001</v>
      </c>
    </row>
    <row r="89" spans="2:9" ht="18" x14ac:dyDescent="0.25">
      <c r="B89" t="s">
        <v>310</v>
      </c>
      <c r="E89" s="103" t="s">
        <v>305</v>
      </c>
      <c r="F89" s="22" t="s">
        <v>93</v>
      </c>
      <c r="G89" s="106" t="s">
        <v>228</v>
      </c>
      <c r="H89" s="22">
        <v>1</v>
      </c>
      <c r="I89" s="104">
        <f t="shared" si="0"/>
        <v>1.05</v>
      </c>
    </row>
    <row r="90" spans="2:9" ht="18" x14ac:dyDescent="0.25">
      <c r="E90" s="103" t="s">
        <v>229</v>
      </c>
      <c r="F90" s="22" t="s">
        <v>93</v>
      </c>
      <c r="G90" s="106" t="s">
        <v>228</v>
      </c>
      <c r="H90" s="22">
        <v>1</v>
      </c>
      <c r="I90" s="104">
        <f t="shared" si="0"/>
        <v>1.05</v>
      </c>
    </row>
    <row r="91" spans="2:9" ht="18" x14ac:dyDescent="0.25">
      <c r="E91" s="108" t="s">
        <v>278</v>
      </c>
      <c r="F91" s="109" t="s">
        <v>96</v>
      </c>
      <c r="G91" s="22" t="s">
        <v>98</v>
      </c>
      <c r="H91" s="22">
        <v>1</v>
      </c>
      <c r="I91" s="104">
        <f t="shared" si="0"/>
        <v>1.05</v>
      </c>
    </row>
    <row r="92" spans="2:9" ht="18" x14ac:dyDescent="0.25">
      <c r="E92" s="103" t="s">
        <v>70</v>
      </c>
      <c r="F92" s="22" t="s">
        <v>96</v>
      </c>
      <c r="G92" s="22" t="s">
        <v>100</v>
      </c>
      <c r="H92" s="22">
        <v>2</v>
      </c>
      <c r="I92" s="104">
        <f t="shared" si="0"/>
        <v>1.1000000000000001</v>
      </c>
    </row>
    <row r="93" spans="2:9" ht="18" x14ac:dyDescent="0.25">
      <c r="E93" s="108" t="s">
        <v>272</v>
      </c>
      <c r="F93" s="109" t="s">
        <v>96</v>
      </c>
      <c r="G93" s="22" t="s">
        <v>296</v>
      </c>
      <c r="H93" s="22">
        <v>1</v>
      </c>
      <c r="I93" s="104">
        <f t="shared" si="0"/>
        <v>1.05</v>
      </c>
    </row>
    <row r="94" spans="2:9" ht="18" x14ac:dyDescent="0.25">
      <c r="E94" s="103" t="s">
        <v>57</v>
      </c>
      <c r="F94" s="22" t="s">
        <v>89</v>
      </c>
      <c r="G94" s="22" t="s">
        <v>90</v>
      </c>
      <c r="H94" s="22">
        <v>2</v>
      </c>
      <c r="I94" s="104">
        <f t="shared" si="0"/>
        <v>1.1000000000000001</v>
      </c>
    </row>
    <row r="95" spans="2:9" ht="18" x14ac:dyDescent="0.25">
      <c r="E95" s="103" t="s">
        <v>62</v>
      </c>
      <c r="F95" s="22" t="s">
        <v>93</v>
      </c>
      <c r="G95" s="22" t="s">
        <v>94</v>
      </c>
      <c r="H95" s="22">
        <v>2</v>
      </c>
      <c r="I95" s="104">
        <f t="shared" ref="I95:I126" si="1">IF(H95=0,1,IF(H95=1,1.05,IF(H95=2,1.1,IF(H95=3,1.15,IF(H95=4,1.2,1.2)))))</f>
        <v>1.1000000000000001</v>
      </c>
    </row>
    <row r="96" spans="2:9" ht="18" x14ac:dyDescent="0.25">
      <c r="E96" s="103" t="s">
        <v>44</v>
      </c>
      <c r="F96" s="22" t="s">
        <v>96</v>
      </c>
      <c r="G96" s="22" t="s">
        <v>98</v>
      </c>
      <c r="H96" s="22">
        <v>2</v>
      </c>
      <c r="I96" s="104">
        <f t="shared" si="1"/>
        <v>1.1000000000000001</v>
      </c>
    </row>
    <row r="97" spans="5:9" ht="18" x14ac:dyDescent="0.25">
      <c r="E97" s="103" t="s">
        <v>59</v>
      </c>
      <c r="F97" s="22" t="s">
        <v>91</v>
      </c>
      <c r="G97" s="22" t="s">
        <v>92</v>
      </c>
      <c r="H97" s="22">
        <v>2</v>
      </c>
      <c r="I97" s="104">
        <f t="shared" si="1"/>
        <v>1.1000000000000001</v>
      </c>
    </row>
    <row r="98" spans="5:9" ht="18" x14ac:dyDescent="0.25">
      <c r="E98" s="103" t="s">
        <v>106</v>
      </c>
      <c r="F98" s="22" t="s">
        <v>96</v>
      </c>
      <c r="G98" s="22" t="s">
        <v>98</v>
      </c>
      <c r="H98" s="22">
        <v>2</v>
      </c>
      <c r="I98" s="104">
        <f t="shared" si="1"/>
        <v>1.1000000000000001</v>
      </c>
    </row>
    <row r="99" spans="5:9" ht="18" x14ac:dyDescent="0.25">
      <c r="E99" s="103" t="s">
        <v>158</v>
      </c>
      <c r="F99" s="22" t="s">
        <v>93</v>
      </c>
      <c r="G99" s="22" t="s">
        <v>94</v>
      </c>
      <c r="H99" s="22">
        <v>2</v>
      </c>
      <c r="I99" s="104">
        <f t="shared" si="1"/>
        <v>1.1000000000000001</v>
      </c>
    </row>
    <row r="100" spans="5:9" ht="18" x14ac:dyDescent="0.25">
      <c r="E100" s="103" t="s">
        <v>63</v>
      </c>
      <c r="F100" s="22" t="s">
        <v>93</v>
      </c>
      <c r="G100" s="22" t="s">
        <v>94</v>
      </c>
      <c r="H100" s="22">
        <v>2</v>
      </c>
      <c r="I100" s="104">
        <f t="shared" si="1"/>
        <v>1.1000000000000001</v>
      </c>
    </row>
    <row r="101" spans="5:9" ht="18" x14ac:dyDescent="0.25">
      <c r="E101" s="103" t="s">
        <v>66</v>
      </c>
      <c r="F101" s="22" t="s">
        <v>93</v>
      </c>
      <c r="G101" s="22" t="s">
        <v>102</v>
      </c>
      <c r="H101" s="22">
        <v>2</v>
      </c>
      <c r="I101" s="104">
        <f t="shared" si="1"/>
        <v>1.1000000000000001</v>
      </c>
    </row>
    <row r="102" spans="5:9" ht="18" x14ac:dyDescent="0.25">
      <c r="E102" s="108" t="s">
        <v>275</v>
      </c>
      <c r="F102" s="109" t="s">
        <v>96</v>
      </c>
      <c r="G102" s="22" t="s">
        <v>296</v>
      </c>
      <c r="H102" s="22">
        <v>1</v>
      </c>
      <c r="I102" s="104">
        <f t="shared" si="1"/>
        <v>1.05</v>
      </c>
    </row>
    <row r="103" spans="5:9" ht="18" x14ac:dyDescent="0.25">
      <c r="E103" s="108" t="s">
        <v>270</v>
      </c>
      <c r="F103" s="109" t="s">
        <v>96</v>
      </c>
      <c r="G103" s="22" t="s">
        <v>98</v>
      </c>
      <c r="H103" s="22">
        <v>1</v>
      </c>
      <c r="I103" s="104">
        <f t="shared" si="1"/>
        <v>1.05</v>
      </c>
    </row>
    <row r="104" spans="5:9" ht="18" x14ac:dyDescent="0.25">
      <c r="E104" s="103" t="s">
        <v>238</v>
      </c>
      <c r="F104" s="22" t="s">
        <v>91</v>
      </c>
      <c r="G104" s="22" t="s">
        <v>92</v>
      </c>
      <c r="H104" s="22">
        <v>1</v>
      </c>
      <c r="I104" s="104">
        <f t="shared" si="1"/>
        <v>1.05</v>
      </c>
    </row>
    <row r="105" spans="5:9" ht="18" x14ac:dyDescent="0.25">
      <c r="E105" s="103" t="s">
        <v>80</v>
      </c>
      <c r="F105" s="22" t="s">
        <v>93</v>
      </c>
      <c r="G105" s="22" t="s">
        <v>102</v>
      </c>
      <c r="H105" s="22">
        <v>2</v>
      </c>
      <c r="I105" s="104">
        <f t="shared" si="1"/>
        <v>1.1000000000000001</v>
      </c>
    </row>
    <row r="106" spans="5:9" ht="18" x14ac:dyDescent="0.25">
      <c r="E106" s="103" t="s">
        <v>262</v>
      </c>
      <c r="F106" s="22" t="s">
        <v>93</v>
      </c>
      <c r="G106" s="106" t="s">
        <v>228</v>
      </c>
      <c r="H106" s="22">
        <v>1</v>
      </c>
      <c r="I106" s="104">
        <f t="shared" si="1"/>
        <v>1.05</v>
      </c>
    </row>
    <row r="107" spans="5:9" ht="18" x14ac:dyDescent="0.25">
      <c r="E107" s="103" t="s">
        <v>43</v>
      </c>
      <c r="F107" s="22" t="s">
        <v>93</v>
      </c>
      <c r="G107" s="22" t="s">
        <v>95</v>
      </c>
      <c r="H107" s="22">
        <v>2</v>
      </c>
      <c r="I107" s="104">
        <f t="shared" si="1"/>
        <v>1.1000000000000001</v>
      </c>
    </row>
    <row r="108" spans="5:9" ht="18" x14ac:dyDescent="0.25">
      <c r="E108" s="103" t="s">
        <v>82</v>
      </c>
      <c r="F108" s="22" t="s">
        <v>93</v>
      </c>
      <c r="G108" s="22" t="s">
        <v>94</v>
      </c>
      <c r="H108" s="22">
        <v>2</v>
      </c>
      <c r="I108" s="104">
        <f t="shared" si="1"/>
        <v>1.1000000000000001</v>
      </c>
    </row>
    <row r="109" spans="5:9" ht="18" x14ac:dyDescent="0.25">
      <c r="E109" s="103" t="s">
        <v>237</v>
      </c>
      <c r="F109" s="22" t="s">
        <v>91</v>
      </c>
      <c r="G109" s="22" t="s">
        <v>92</v>
      </c>
      <c r="H109" s="22">
        <v>1</v>
      </c>
      <c r="I109" s="104">
        <f t="shared" si="1"/>
        <v>1.05</v>
      </c>
    </row>
    <row r="110" spans="5:9" ht="18" x14ac:dyDescent="0.25">
      <c r="E110" s="103" t="s">
        <v>155</v>
      </c>
      <c r="F110" s="22" t="s">
        <v>96</v>
      </c>
      <c r="G110" s="22" t="s">
        <v>231</v>
      </c>
      <c r="H110" s="22">
        <v>2</v>
      </c>
      <c r="I110" s="104">
        <f t="shared" si="1"/>
        <v>1.1000000000000001</v>
      </c>
    </row>
    <row r="111" spans="5:9" ht="18" x14ac:dyDescent="0.25">
      <c r="E111" s="103" t="s">
        <v>84</v>
      </c>
      <c r="F111" s="22" t="s">
        <v>93</v>
      </c>
      <c r="G111" s="22" t="s">
        <v>102</v>
      </c>
      <c r="H111" s="22">
        <v>2</v>
      </c>
      <c r="I111" s="104">
        <f t="shared" si="1"/>
        <v>1.1000000000000001</v>
      </c>
    </row>
    <row r="112" spans="5:9" ht="18" x14ac:dyDescent="0.25">
      <c r="E112" s="103" t="s">
        <v>157</v>
      </c>
      <c r="F112" s="22" t="s">
        <v>91</v>
      </c>
      <c r="G112" s="22" t="s">
        <v>92</v>
      </c>
      <c r="H112" s="22">
        <v>1</v>
      </c>
      <c r="I112" s="104">
        <f t="shared" si="1"/>
        <v>1.05</v>
      </c>
    </row>
    <row r="113" spans="5:9" ht="18" x14ac:dyDescent="0.25">
      <c r="E113" s="103" t="s">
        <v>51</v>
      </c>
      <c r="F113" s="22" t="s">
        <v>91</v>
      </c>
      <c r="G113" s="22" t="s">
        <v>92</v>
      </c>
      <c r="H113" s="22">
        <v>2</v>
      </c>
      <c r="I113" s="104">
        <f t="shared" si="1"/>
        <v>1.1000000000000001</v>
      </c>
    </row>
    <row r="114" spans="5:9" ht="18" x14ac:dyDescent="0.25">
      <c r="E114" s="108" t="s">
        <v>276</v>
      </c>
      <c r="F114" s="109" t="s">
        <v>96</v>
      </c>
      <c r="G114" s="22" t="s">
        <v>98</v>
      </c>
      <c r="H114" s="22">
        <v>1</v>
      </c>
      <c r="I114" s="104">
        <f t="shared" si="1"/>
        <v>1.05</v>
      </c>
    </row>
    <row r="115" spans="5:9" ht="18" x14ac:dyDescent="0.25">
      <c r="E115" s="103" t="s">
        <v>160</v>
      </c>
      <c r="F115" s="22" t="s">
        <v>96</v>
      </c>
      <c r="G115" s="22" t="s">
        <v>98</v>
      </c>
      <c r="H115" s="22">
        <v>2</v>
      </c>
      <c r="I115" s="104">
        <f t="shared" si="1"/>
        <v>1.1000000000000001</v>
      </c>
    </row>
    <row r="116" spans="5:9" ht="18" x14ac:dyDescent="0.25">
      <c r="E116" s="103" t="s">
        <v>54</v>
      </c>
      <c r="F116" s="22" t="s">
        <v>93</v>
      </c>
      <c r="G116" s="22" t="s">
        <v>95</v>
      </c>
      <c r="H116" s="22">
        <v>2</v>
      </c>
      <c r="I116" s="104">
        <f t="shared" si="1"/>
        <v>1.1000000000000001</v>
      </c>
    </row>
    <row r="117" spans="5:9" ht="18" x14ac:dyDescent="0.25">
      <c r="E117" s="103" t="s">
        <v>35</v>
      </c>
      <c r="F117" s="22" t="s">
        <v>91</v>
      </c>
      <c r="G117" s="22" t="s">
        <v>92</v>
      </c>
      <c r="H117" s="22">
        <v>2</v>
      </c>
      <c r="I117" s="104">
        <f t="shared" si="1"/>
        <v>1.1000000000000001</v>
      </c>
    </row>
    <row r="118" spans="5:9" ht="18" x14ac:dyDescent="0.25">
      <c r="E118" s="103" t="s">
        <v>60</v>
      </c>
      <c r="F118" s="22" t="s">
        <v>93</v>
      </c>
      <c r="G118" s="22" t="s">
        <v>102</v>
      </c>
      <c r="H118" s="22">
        <v>2</v>
      </c>
      <c r="I118" s="104">
        <f t="shared" si="1"/>
        <v>1.1000000000000001</v>
      </c>
    </row>
    <row r="119" spans="5:9" ht="18" x14ac:dyDescent="0.25">
      <c r="E119" s="108" t="s">
        <v>268</v>
      </c>
      <c r="F119" s="109" t="s">
        <v>96</v>
      </c>
      <c r="G119" s="22" t="s">
        <v>231</v>
      </c>
      <c r="H119" s="22">
        <v>1</v>
      </c>
      <c r="I119" s="104">
        <f t="shared" si="1"/>
        <v>1.05</v>
      </c>
    </row>
    <row r="120" spans="5:9" ht="18" x14ac:dyDescent="0.25">
      <c r="E120" s="103" t="s">
        <v>107</v>
      </c>
      <c r="F120" s="22" t="s">
        <v>93</v>
      </c>
      <c r="G120" s="22" t="s">
        <v>102</v>
      </c>
      <c r="H120" s="22">
        <v>2</v>
      </c>
      <c r="I120" s="104">
        <f t="shared" si="1"/>
        <v>1.1000000000000001</v>
      </c>
    </row>
    <row r="121" spans="5:9" ht="18" x14ac:dyDescent="0.25">
      <c r="E121" s="103" t="s">
        <v>68</v>
      </c>
      <c r="F121" s="22" t="s">
        <v>96</v>
      </c>
      <c r="G121" s="22" t="s">
        <v>100</v>
      </c>
      <c r="H121" s="22">
        <v>2</v>
      </c>
      <c r="I121" s="104">
        <f t="shared" si="1"/>
        <v>1.1000000000000001</v>
      </c>
    </row>
    <row r="122" spans="5:9" ht="18" x14ac:dyDescent="0.25">
      <c r="E122" s="103" t="s">
        <v>224</v>
      </c>
      <c r="F122" s="22" t="s">
        <v>89</v>
      </c>
      <c r="G122" s="22" t="s">
        <v>90</v>
      </c>
      <c r="H122" s="22">
        <v>2</v>
      </c>
      <c r="I122" s="104">
        <f t="shared" si="1"/>
        <v>1.1000000000000001</v>
      </c>
    </row>
    <row r="123" spans="5:9" ht="18" x14ac:dyDescent="0.25">
      <c r="E123" s="103" t="s">
        <v>4</v>
      </c>
      <c r="F123" s="22" t="s">
        <v>96</v>
      </c>
      <c r="G123" s="22" t="s">
        <v>97</v>
      </c>
      <c r="H123" s="22">
        <v>6</v>
      </c>
      <c r="I123" s="104">
        <f t="shared" si="1"/>
        <v>1.2</v>
      </c>
    </row>
    <row r="124" spans="5:9" ht="18" x14ac:dyDescent="0.25">
      <c r="E124" s="103" t="s">
        <v>108</v>
      </c>
      <c r="F124" s="22" t="s">
        <v>96</v>
      </c>
      <c r="G124" s="22" t="s">
        <v>231</v>
      </c>
      <c r="H124" s="22">
        <v>2</v>
      </c>
      <c r="I124" s="104">
        <f t="shared" si="1"/>
        <v>1.1000000000000001</v>
      </c>
    </row>
    <row r="125" spans="5:9" ht="18" x14ac:dyDescent="0.25">
      <c r="E125" s="103" t="s">
        <v>53</v>
      </c>
      <c r="F125" s="22" t="s">
        <v>93</v>
      </c>
      <c r="G125" s="22" t="s">
        <v>95</v>
      </c>
      <c r="H125" s="22">
        <v>2</v>
      </c>
      <c r="I125" s="104">
        <f t="shared" si="1"/>
        <v>1.1000000000000001</v>
      </c>
    </row>
    <row r="126" spans="5:9" ht="18" x14ac:dyDescent="0.25">
      <c r="E126" s="108" t="s">
        <v>274</v>
      </c>
      <c r="F126" s="109" t="s">
        <v>96</v>
      </c>
      <c r="G126" s="22" t="s">
        <v>231</v>
      </c>
      <c r="H126" s="22">
        <v>1</v>
      </c>
      <c r="I126" s="104">
        <f t="shared" si="1"/>
        <v>1.05</v>
      </c>
    </row>
    <row r="127" spans="5:9" ht="18" x14ac:dyDescent="0.25">
      <c r="E127" s="103" t="s">
        <v>239</v>
      </c>
      <c r="F127" s="22" t="s">
        <v>93</v>
      </c>
      <c r="G127" s="106" t="s">
        <v>228</v>
      </c>
      <c r="H127" s="22">
        <v>1</v>
      </c>
      <c r="I127" s="104">
        <f t="shared" ref="I127:I158" si="2">IF(H127=0,1,IF(H127=1,1.05,IF(H127=2,1.1,IF(H127=3,1.15,IF(H127=4,1.2,1.2)))))</f>
        <v>1.05</v>
      </c>
    </row>
    <row r="128" spans="5:9" ht="18" x14ac:dyDescent="0.25">
      <c r="E128" s="103" t="s">
        <v>72</v>
      </c>
      <c r="F128" s="22" t="s">
        <v>96</v>
      </c>
      <c r="G128" s="22" t="s">
        <v>103</v>
      </c>
      <c r="H128" s="22">
        <v>2</v>
      </c>
      <c r="I128" s="104">
        <f t="shared" si="2"/>
        <v>1.1000000000000001</v>
      </c>
    </row>
    <row r="129" spans="5:9" ht="18" x14ac:dyDescent="0.25">
      <c r="E129" s="103" t="s">
        <v>156</v>
      </c>
      <c r="F129" s="22" t="s">
        <v>89</v>
      </c>
      <c r="G129" s="22" t="s">
        <v>90</v>
      </c>
      <c r="H129" s="22">
        <v>2</v>
      </c>
      <c r="I129" s="104">
        <f t="shared" si="2"/>
        <v>1.1000000000000001</v>
      </c>
    </row>
    <row r="130" spans="5:9" ht="18" x14ac:dyDescent="0.25">
      <c r="E130" s="103" t="s">
        <v>55</v>
      </c>
      <c r="F130" s="22" t="s">
        <v>93</v>
      </c>
      <c r="G130" s="22" t="s">
        <v>95</v>
      </c>
      <c r="H130" s="22">
        <v>2</v>
      </c>
      <c r="I130" s="104">
        <f t="shared" si="2"/>
        <v>1.1000000000000001</v>
      </c>
    </row>
    <row r="131" spans="5:9" ht="18" x14ac:dyDescent="0.25">
      <c r="E131" s="103" t="s">
        <v>58</v>
      </c>
      <c r="F131" s="22" t="s">
        <v>96</v>
      </c>
      <c r="G131" s="22" t="s">
        <v>98</v>
      </c>
      <c r="H131" s="22">
        <v>3</v>
      </c>
      <c r="I131" s="104">
        <f t="shared" si="2"/>
        <v>1.1499999999999999</v>
      </c>
    </row>
    <row r="132" spans="5:9" ht="18" x14ac:dyDescent="0.25">
      <c r="E132" s="103" t="s">
        <v>56</v>
      </c>
      <c r="F132" s="22" t="s">
        <v>93</v>
      </c>
      <c r="G132" s="22" t="s">
        <v>95</v>
      </c>
      <c r="H132" s="22">
        <v>2</v>
      </c>
      <c r="I132" s="104">
        <f t="shared" si="2"/>
        <v>1.1000000000000001</v>
      </c>
    </row>
    <row r="133" spans="5:9" ht="18" x14ac:dyDescent="0.25">
      <c r="E133" s="103" t="s">
        <v>74</v>
      </c>
      <c r="F133" s="22" t="s">
        <v>96</v>
      </c>
      <c r="G133" s="22" t="s">
        <v>98</v>
      </c>
      <c r="H133" s="22">
        <v>2</v>
      </c>
      <c r="I133" s="104">
        <f t="shared" si="2"/>
        <v>1.1000000000000001</v>
      </c>
    </row>
    <row r="134" spans="5:9" ht="18" x14ac:dyDescent="0.25">
      <c r="E134" s="103" t="s">
        <v>49</v>
      </c>
      <c r="F134" s="22" t="s">
        <v>91</v>
      </c>
      <c r="G134" s="22" t="s">
        <v>101</v>
      </c>
      <c r="H134" s="22">
        <v>2</v>
      </c>
      <c r="I134" s="104">
        <f t="shared" si="2"/>
        <v>1.1000000000000001</v>
      </c>
    </row>
    <row r="135" spans="5:9" ht="18" x14ac:dyDescent="0.25">
      <c r="E135" s="103" t="s">
        <v>109</v>
      </c>
      <c r="F135" s="22" t="s">
        <v>96</v>
      </c>
      <c r="G135" s="22" t="s">
        <v>103</v>
      </c>
      <c r="H135" s="22">
        <v>2</v>
      </c>
      <c r="I135" s="104">
        <f t="shared" si="2"/>
        <v>1.1000000000000001</v>
      </c>
    </row>
    <row r="136" spans="5:9" ht="18" x14ac:dyDescent="0.25">
      <c r="E136" s="103" t="s">
        <v>69</v>
      </c>
      <c r="F136" s="22" t="s">
        <v>96</v>
      </c>
      <c r="G136" s="22" t="s">
        <v>100</v>
      </c>
      <c r="H136" s="22">
        <v>2</v>
      </c>
      <c r="I136" s="104">
        <f t="shared" si="2"/>
        <v>1.1000000000000001</v>
      </c>
    </row>
    <row r="137" spans="5:9" ht="18" x14ac:dyDescent="0.25">
      <c r="E137" s="103" t="s">
        <v>61</v>
      </c>
      <c r="F137" s="22" t="s">
        <v>93</v>
      </c>
      <c r="G137" s="22" t="s">
        <v>95</v>
      </c>
      <c r="H137" s="22">
        <v>2</v>
      </c>
      <c r="I137" s="104">
        <f t="shared" si="2"/>
        <v>1.1000000000000001</v>
      </c>
    </row>
    <row r="138" spans="5:9" ht="18" x14ac:dyDescent="0.25">
      <c r="E138" s="103" t="s">
        <v>36</v>
      </c>
      <c r="F138" s="22" t="s">
        <v>91</v>
      </c>
      <c r="G138" s="22" t="s">
        <v>92</v>
      </c>
      <c r="H138" s="22">
        <v>2</v>
      </c>
      <c r="I138" s="104">
        <f t="shared" si="2"/>
        <v>1.1000000000000001</v>
      </c>
    </row>
    <row r="139" spans="5:9" ht="18" x14ac:dyDescent="0.25">
      <c r="E139" s="103" t="s">
        <v>310</v>
      </c>
      <c r="F139" s="22" t="s">
        <v>93</v>
      </c>
      <c r="G139" s="106" t="s">
        <v>228</v>
      </c>
      <c r="H139" s="22">
        <v>1</v>
      </c>
      <c r="I139" s="104">
        <f t="shared" si="2"/>
        <v>1.05</v>
      </c>
    </row>
    <row r="140" spans="5:9" ht="18" x14ac:dyDescent="0.25">
      <c r="E140" s="103" t="s">
        <v>110</v>
      </c>
      <c r="F140" s="22" t="s">
        <v>96</v>
      </c>
      <c r="G140" s="22" t="s">
        <v>100</v>
      </c>
      <c r="H140" s="22">
        <v>2</v>
      </c>
      <c r="I140" s="104">
        <f t="shared" si="2"/>
        <v>1.1000000000000001</v>
      </c>
    </row>
    <row r="141" spans="5:9" ht="18" x14ac:dyDescent="0.25">
      <c r="E141" s="103" t="s">
        <v>64</v>
      </c>
      <c r="F141" s="22" t="s">
        <v>93</v>
      </c>
      <c r="G141" s="22" t="s">
        <v>94</v>
      </c>
      <c r="H141" s="22">
        <v>2</v>
      </c>
      <c r="I141" s="104">
        <f t="shared" si="2"/>
        <v>1.1000000000000001</v>
      </c>
    </row>
    <row r="142" spans="5:9" ht="18" x14ac:dyDescent="0.25">
      <c r="E142" s="103" t="s">
        <v>34</v>
      </c>
      <c r="F142" s="22" t="s">
        <v>91</v>
      </c>
      <c r="G142" s="22" t="s">
        <v>92</v>
      </c>
      <c r="H142" s="22">
        <v>4</v>
      </c>
      <c r="I142" s="104">
        <f t="shared" si="2"/>
        <v>1.2</v>
      </c>
    </row>
    <row r="143" spans="5:9" ht="18" x14ac:dyDescent="0.25">
      <c r="E143" s="103" t="s">
        <v>254</v>
      </c>
      <c r="F143" s="22" t="s">
        <v>96</v>
      </c>
      <c r="G143" s="22" t="s">
        <v>295</v>
      </c>
      <c r="H143" s="22">
        <v>1</v>
      </c>
      <c r="I143" s="104">
        <f t="shared" si="2"/>
        <v>1.05</v>
      </c>
    </row>
    <row r="144" spans="5:9" ht="18" x14ac:dyDescent="0.25">
      <c r="E144" s="103" t="s">
        <v>77</v>
      </c>
      <c r="F144" s="22" t="s">
        <v>91</v>
      </c>
      <c r="G144" s="22" t="s">
        <v>104</v>
      </c>
      <c r="H144" s="22">
        <v>2</v>
      </c>
      <c r="I144" s="104">
        <f t="shared" si="2"/>
        <v>1.1000000000000001</v>
      </c>
    </row>
    <row r="145" spans="5:9" ht="18" x14ac:dyDescent="0.25">
      <c r="E145" s="103" t="s">
        <v>79</v>
      </c>
      <c r="F145" s="22" t="s">
        <v>93</v>
      </c>
      <c r="G145" s="22" t="s">
        <v>94</v>
      </c>
      <c r="H145" s="22">
        <v>2</v>
      </c>
      <c r="I145" s="104">
        <f t="shared" si="2"/>
        <v>1.1000000000000001</v>
      </c>
    </row>
    <row r="146" spans="5:9" ht="18" x14ac:dyDescent="0.25">
      <c r="E146" s="103" t="s">
        <v>235</v>
      </c>
      <c r="F146" s="22" t="s">
        <v>96</v>
      </c>
      <c r="G146" s="22" t="s">
        <v>103</v>
      </c>
      <c r="H146" s="22">
        <v>1</v>
      </c>
      <c r="I146" s="104">
        <f t="shared" si="2"/>
        <v>1.05</v>
      </c>
    </row>
    <row r="147" spans="5:9" ht="18" x14ac:dyDescent="0.25">
      <c r="E147" s="103" t="s">
        <v>159</v>
      </c>
      <c r="F147" s="22" t="s">
        <v>96</v>
      </c>
      <c r="G147" s="106" t="s">
        <v>228</v>
      </c>
      <c r="H147" s="22">
        <v>1</v>
      </c>
      <c r="I147" s="104">
        <f t="shared" si="2"/>
        <v>1.05</v>
      </c>
    </row>
    <row r="148" spans="5:9" ht="18" x14ac:dyDescent="0.25">
      <c r="E148" s="103" t="s">
        <v>37</v>
      </c>
      <c r="F148" s="22" t="s">
        <v>93</v>
      </c>
      <c r="G148" s="22" t="s">
        <v>95</v>
      </c>
      <c r="H148" s="22">
        <v>2</v>
      </c>
      <c r="I148" s="104">
        <f t="shared" si="2"/>
        <v>1.1000000000000001</v>
      </c>
    </row>
    <row r="149" spans="5:9" ht="18" x14ac:dyDescent="0.25">
      <c r="E149" s="103" t="s">
        <v>40</v>
      </c>
      <c r="F149" s="22" t="s">
        <v>96</v>
      </c>
      <c r="G149" s="22" t="s">
        <v>97</v>
      </c>
      <c r="H149" s="22">
        <v>6</v>
      </c>
      <c r="I149" s="104">
        <f t="shared" si="2"/>
        <v>1.2</v>
      </c>
    </row>
  </sheetData>
  <sortState xmlns:xlrd2="http://schemas.microsoft.com/office/spreadsheetml/2017/richdata2" ref="E63:I149">
    <sortCondition ref="E63:E149"/>
  </sortState>
  <mergeCells count="3">
    <mergeCell ref="G6:K6"/>
    <mergeCell ref="I7:I10"/>
    <mergeCell ref="I37:I44"/>
  </mergeCells>
  <phoneticPr fontId="11" type="noConversion"/>
  <conditionalFormatting sqref="I63:I149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{8C239E09-7520-774F-B650-1433C35E4C60}</x14:id>
        </ext>
      </extLst>
    </cfRule>
  </conditionalFormatting>
  <dataValidations disablePrompts="1" count="1">
    <dataValidation type="list" allowBlank="1" showInputMessage="1" showErrorMessage="1" sqref="I24" xr:uid="{AB6E11F1-30A7-FE4F-B53D-CE0C62700534}">
      <formula1>INDIRECT($F$19)</formula1>
    </dataValidation>
  </dataValidations>
  <pageMargins left="0.7" right="0.7" top="0.75" bottom="0.75" header="0.3" footer="0.3"/>
  <legacyDrawing r:id="rId1"/>
  <tableParts count="3">
    <tablePart r:id="rId2"/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C239E09-7520-774F-B650-1433C35E4C6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I63:I149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62D9B-3746-0E4E-9C56-8AE432F792E5}">
  <dimension ref="A1:G88"/>
  <sheetViews>
    <sheetView workbookViewId="0">
      <pane ySplit="1" topLeftCell="A58" activePane="bottomLeft" state="frozen"/>
      <selection pane="bottomLeft" activeCell="G87" sqref="G87:G88"/>
    </sheetView>
  </sheetViews>
  <sheetFormatPr defaultColWidth="11" defaultRowHeight="14.25" x14ac:dyDescent="0.2"/>
  <cols>
    <col min="4" max="4" width="15.875" bestFit="1" customWidth="1"/>
    <col min="5" max="5" width="19.875" bestFit="1" customWidth="1"/>
    <col min="6" max="6" width="23.875" bestFit="1" customWidth="1"/>
    <col min="7" max="7" width="17.375" bestFit="1" customWidth="1"/>
  </cols>
  <sheetData>
    <row r="1" spans="3:6" x14ac:dyDescent="0.2">
      <c r="C1" t="s">
        <v>46</v>
      </c>
      <c r="D1" t="s">
        <v>220</v>
      </c>
      <c r="E1" t="s">
        <v>221</v>
      </c>
      <c r="F1" t="s">
        <v>222</v>
      </c>
    </row>
    <row r="2" spans="3:6" x14ac:dyDescent="0.2">
      <c r="C2" t="s">
        <v>161</v>
      </c>
      <c r="D2" t="s">
        <v>162</v>
      </c>
      <c r="E2" t="str">
        <f>UPPER(D2)</f>
        <v>AMZLER</v>
      </c>
      <c r="F2" t="str">
        <f>E2&amp;" " &amp;C2</f>
        <v>AMZLER Peter</v>
      </c>
    </row>
    <row r="3" spans="3:6" x14ac:dyDescent="0.2">
      <c r="C3" t="s">
        <v>163</v>
      </c>
      <c r="D3" t="s">
        <v>164</v>
      </c>
      <c r="E3" t="str">
        <f t="shared" ref="E3:E58" si="0">UPPER(D3)</f>
        <v>UDODOV</v>
      </c>
      <c r="F3" t="str">
        <f t="shared" ref="F3:F58" si="1">E3&amp;" " &amp;C3</f>
        <v>UDODOV Yelysey</v>
      </c>
    </row>
    <row r="4" spans="3:6" x14ac:dyDescent="0.2">
      <c r="C4" t="s">
        <v>165</v>
      </c>
      <c r="D4" t="s">
        <v>166</v>
      </c>
      <c r="E4" t="str">
        <f t="shared" si="0"/>
        <v>HRUŠECKÝ</v>
      </c>
      <c r="F4" t="str">
        <f t="shared" si="1"/>
        <v>HRUŠECKÝ Dominik</v>
      </c>
    </row>
    <row r="5" spans="3:6" x14ac:dyDescent="0.2">
      <c r="C5" t="s">
        <v>127</v>
      </c>
      <c r="D5" t="s">
        <v>128</v>
      </c>
      <c r="E5" t="str">
        <f t="shared" si="0"/>
        <v>HRUŠECKÁ</v>
      </c>
      <c r="F5" t="str">
        <f t="shared" si="1"/>
        <v>HRUŠECKÁ Veronika</v>
      </c>
    </row>
    <row r="6" spans="3:6" x14ac:dyDescent="0.2">
      <c r="C6" t="s">
        <v>167</v>
      </c>
      <c r="D6" t="s">
        <v>219</v>
      </c>
      <c r="E6" t="str">
        <f t="shared" si="0"/>
        <v>VAN KNIPPENBERGH</v>
      </c>
      <c r="F6" t="str">
        <f t="shared" si="1"/>
        <v>VAN KNIPPENBERGH Niki</v>
      </c>
    </row>
    <row r="7" spans="3:6" x14ac:dyDescent="0.2">
      <c r="C7" t="s">
        <v>168</v>
      </c>
      <c r="D7" t="s">
        <v>219</v>
      </c>
      <c r="E7" t="str">
        <f t="shared" si="0"/>
        <v>VAN KNIPPENBERGH</v>
      </c>
      <c r="F7" t="str">
        <f t="shared" si="1"/>
        <v>VAN KNIPPENBERGH Tara</v>
      </c>
    </row>
    <row r="8" spans="3:6" x14ac:dyDescent="0.2">
      <c r="C8" t="s">
        <v>169</v>
      </c>
      <c r="D8" t="s">
        <v>170</v>
      </c>
      <c r="E8" t="str">
        <f t="shared" si="0"/>
        <v>PAVLÍKOVÁ</v>
      </c>
      <c r="F8" t="str">
        <f t="shared" si="1"/>
        <v>PAVLÍKOVÁ Lucia</v>
      </c>
    </row>
    <row r="9" spans="3:6" x14ac:dyDescent="0.2">
      <c r="C9" t="s">
        <v>171</v>
      </c>
      <c r="D9" t="s">
        <v>172</v>
      </c>
      <c r="E9" t="str">
        <f t="shared" si="0"/>
        <v>VAŇO</v>
      </c>
      <c r="F9" t="str">
        <f t="shared" si="1"/>
        <v>VAŇO Viliam</v>
      </c>
    </row>
    <row r="10" spans="3:6" x14ac:dyDescent="0.2">
      <c r="C10" t="s">
        <v>173</v>
      </c>
      <c r="D10" t="s">
        <v>174</v>
      </c>
      <c r="E10" t="str">
        <f t="shared" si="0"/>
        <v>MUŽÍKOVÁ</v>
      </c>
      <c r="F10" t="str">
        <f t="shared" si="1"/>
        <v>MUŽÍKOVÁ Radka</v>
      </c>
    </row>
    <row r="11" spans="3:6" x14ac:dyDescent="0.2">
      <c r="C11" t="s">
        <v>175</v>
      </c>
      <c r="D11" t="s">
        <v>176</v>
      </c>
      <c r="E11" t="str">
        <f t="shared" si="0"/>
        <v>KOTTFEROVÁ</v>
      </c>
      <c r="F11" t="str">
        <f t="shared" si="1"/>
        <v>KOTTFEROVÁ Sára</v>
      </c>
    </row>
    <row r="12" spans="3:6" x14ac:dyDescent="0.2">
      <c r="C12" t="s">
        <v>177</v>
      </c>
      <c r="D12" t="s">
        <v>176</v>
      </c>
      <c r="E12" t="str">
        <f t="shared" si="0"/>
        <v>KOTTFEROVÁ</v>
      </c>
      <c r="F12" t="str">
        <f t="shared" si="1"/>
        <v>KOTTFEROVÁ Nela</v>
      </c>
    </row>
    <row r="13" spans="3:6" x14ac:dyDescent="0.2">
      <c r="C13" t="s">
        <v>178</v>
      </c>
      <c r="D13" t="s">
        <v>179</v>
      </c>
      <c r="E13" t="str">
        <f t="shared" si="0"/>
        <v>ČERNOKOVÁ</v>
      </c>
      <c r="F13" t="str">
        <f t="shared" si="1"/>
        <v>ČERNOKOVÁ Michaela</v>
      </c>
    </row>
    <row r="14" spans="3:6" x14ac:dyDescent="0.2">
      <c r="C14" t="s">
        <v>146</v>
      </c>
      <c r="D14" t="s">
        <v>147</v>
      </c>
      <c r="E14" t="str">
        <f t="shared" si="0"/>
        <v>STAVIARSKY</v>
      </c>
      <c r="F14" t="str">
        <f t="shared" si="1"/>
        <v>STAVIARSKY Lukáš</v>
      </c>
    </row>
    <row r="15" spans="3:6" x14ac:dyDescent="0.2">
      <c r="C15" t="s">
        <v>144</v>
      </c>
      <c r="D15" t="s">
        <v>145</v>
      </c>
      <c r="E15" t="str">
        <f t="shared" si="0"/>
        <v>STAVIARSKA</v>
      </c>
      <c r="F15" t="str">
        <f t="shared" si="1"/>
        <v>STAVIARSKA Klára</v>
      </c>
    </row>
    <row r="16" spans="3:6" x14ac:dyDescent="0.2">
      <c r="C16" t="s">
        <v>150</v>
      </c>
      <c r="D16" t="s">
        <v>149</v>
      </c>
      <c r="E16" t="str">
        <f t="shared" si="0"/>
        <v>VARGA</v>
      </c>
      <c r="F16" t="str">
        <f t="shared" si="1"/>
        <v>VARGA Filip</v>
      </c>
    </row>
    <row r="17" spans="3:6" x14ac:dyDescent="0.2">
      <c r="C17" t="s">
        <v>148</v>
      </c>
      <c r="D17" t="s">
        <v>149</v>
      </c>
      <c r="E17" t="str">
        <f t="shared" si="0"/>
        <v>VARGA</v>
      </c>
      <c r="F17" t="str">
        <f t="shared" si="1"/>
        <v>VARGA David</v>
      </c>
    </row>
    <row r="18" spans="3:6" x14ac:dyDescent="0.2">
      <c r="C18" t="s">
        <v>180</v>
      </c>
      <c r="D18" t="s">
        <v>142</v>
      </c>
      <c r="E18" t="str">
        <f t="shared" si="0"/>
        <v>SLAGTER</v>
      </c>
      <c r="F18" t="str">
        <f t="shared" si="1"/>
        <v>SLAGTER Paula</v>
      </c>
    </row>
    <row r="19" spans="3:6" x14ac:dyDescent="0.2">
      <c r="C19" t="s">
        <v>141</v>
      </c>
      <c r="D19" t="s">
        <v>142</v>
      </c>
      <c r="E19" t="str">
        <f t="shared" si="0"/>
        <v>SLAGTER</v>
      </c>
      <c r="F19" t="str">
        <f t="shared" si="1"/>
        <v>SLAGTER Sandra</v>
      </c>
    </row>
    <row r="20" spans="3:6" x14ac:dyDescent="0.2">
      <c r="C20" t="s">
        <v>181</v>
      </c>
      <c r="D20" t="s">
        <v>182</v>
      </c>
      <c r="E20" t="str">
        <f t="shared" si="0"/>
        <v>ERENTOVÁ</v>
      </c>
      <c r="F20" t="str">
        <f t="shared" si="1"/>
        <v>ERENTOVÁ Dorotka</v>
      </c>
    </row>
    <row r="21" spans="3:6" x14ac:dyDescent="0.2">
      <c r="C21" t="s">
        <v>183</v>
      </c>
      <c r="D21" t="s">
        <v>172</v>
      </c>
      <c r="E21" t="str">
        <f t="shared" si="0"/>
        <v>VAŇO</v>
      </c>
      <c r="F21" t="str">
        <f t="shared" si="1"/>
        <v>VAŇO Sebastián</v>
      </c>
    </row>
    <row r="22" spans="3:6" x14ac:dyDescent="0.2">
      <c r="C22" t="s">
        <v>184</v>
      </c>
      <c r="D22" t="s">
        <v>142</v>
      </c>
      <c r="E22" t="str">
        <f t="shared" si="0"/>
        <v>SLAGTER</v>
      </c>
      <c r="F22" t="str">
        <f t="shared" si="1"/>
        <v>SLAGTER Linda</v>
      </c>
    </row>
    <row r="23" spans="3:6" x14ac:dyDescent="0.2">
      <c r="C23" t="s">
        <v>169</v>
      </c>
      <c r="D23" t="s">
        <v>185</v>
      </c>
      <c r="E23" t="str">
        <f t="shared" si="0"/>
        <v>HÚSKOVÁ</v>
      </c>
      <c r="F23" t="str">
        <f t="shared" si="1"/>
        <v>HÚSKOVÁ Lucia</v>
      </c>
    </row>
    <row r="24" spans="3:6" x14ac:dyDescent="0.2">
      <c r="C24" t="s">
        <v>186</v>
      </c>
      <c r="D24" t="s">
        <v>187</v>
      </c>
      <c r="E24" t="str">
        <f t="shared" si="0"/>
        <v>PRAVDOVÁ</v>
      </c>
      <c r="F24" t="str">
        <f t="shared" si="1"/>
        <v>PRAVDOVÁ Soňa</v>
      </c>
    </row>
    <row r="25" spans="3:6" x14ac:dyDescent="0.2">
      <c r="C25" t="s">
        <v>188</v>
      </c>
      <c r="D25" t="s">
        <v>189</v>
      </c>
      <c r="E25" t="str">
        <f t="shared" si="0"/>
        <v>GERARD</v>
      </c>
      <c r="F25" t="str">
        <f t="shared" si="1"/>
        <v>GERARD Dávid</v>
      </c>
    </row>
    <row r="26" spans="3:6" x14ac:dyDescent="0.2">
      <c r="C26" t="s">
        <v>183</v>
      </c>
      <c r="D26" t="s">
        <v>135</v>
      </c>
      <c r="E26" t="str">
        <f t="shared" si="0"/>
        <v>JELÍNEK</v>
      </c>
      <c r="F26" t="str">
        <f t="shared" si="1"/>
        <v>JELÍNEK Sebastián</v>
      </c>
    </row>
    <row r="27" spans="3:6" x14ac:dyDescent="0.2">
      <c r="C27" t="s">
        <v>133</v>
      </c>
      <c r="D27" t="s">
        <v>153</v>
      </c>
      <c r="E27" t="str">
        <f t="shared" si="0"/>
        <v>WITTINGER</v>
      </c>
      <c r="F27" t="str">
        <f t="shared" si="1"/>
        <v>WITTINGER Michal</v>
      </c>
    </row>
    <row r="28" spans="3:6" x14ac:dyDescent="0.2">
      <c r="C28" t="s">
        <v>190</v>
      </c>
      <c r="D28" t="s">
        <v>191</v>
      </c>
      <c r="E28" t="str">
        <f t="shared" si="0"/>
        <v>KAPKO</v>
      </c>
      <c r="F28" t="str">
        <f t="shared" si="1"/>
        <v>KAPKO Oliver</v>
      </c>
    </row>
    <row r="29" spans="3:6" x14ac:dyDescent="0.2">
      <c r="C29" t="s">
        <v>192</v>
      </c>
      <c r="D29" t="s">
        <v>193</v>
      </c>
      <c r="E29" t="str">
        <f t="shared" si="0"/>
        <v>FABIÁNOVÁ</v>
      </c>
      <c r="F29" t="str">
        <f t="shared" si="1"/>
        <v>FABIÁNOVÁ Tamara</v>
      </c>
    </row>
    <row r="30" spans="3:6" x14ac:dyDescent="0.2">
      <c r="C30" t="s">
        <v>131</v>
      </c>
      <c r="D30" t="s">
        <v>132</v>
      </c>
      <c r="E30" t="str">
        <f t="shared" si="0"/>
        <v>JANÍKOVÁ</v>
      </c>
      <c r="F30" t="str">
        <f t="shared" si="1"/>
        <v>JANÍKOVÁ Lívia</v>
      </c>
    </row>
    <row r="31" spans="3:6" x14ac:dyDescent="0.2">
      <c r="C31" t="s">
        <v>125</v>
      </c>
      <c r="D31" t="s">
        <v>126</v>
      </c>
      <c r="E31" t="str">
        <f t="shared" si="0"/>
        <v>FECÁK</v>
      </c>
      <c r="F31" t="str">
        <f t="shared" si="1"/>
        <v>FECÁK Martin</v>
      </c>
    </row>
    <row r="32" spans="3:6" x14ac:dyDescent="0.2">
      <c r="C32" t="s">
        <v>194</v>
      </c>
      <c r="D32" t="s">
        <v>195</v>
      </c>
      <c r="E32" t="str">
        <f t="shared" si="0"/>
        <v>MÜNNICH</v>
      </c>
      <c r="F32" t="str">
        <f t="shared" si="1"/>
        <v>MÜNNICH Timothy</v>
      </c>
    </row>
    <row r="33" spans="3:6" x14ac:dyDescent="0.2">
      <c r="C33" t="s">
        <v>129</v>
      </c>
      <c r="D33" t="s">
        <v>130</v>
      </c>
      <c r="E33" t="str">
        <f t="shared" si="0"/>
        <v>JANÍK</v>
      </c>
      <c r="F33" t="str">
        <f t="shared" si="1"/>
        <v>JANÍK Daniel</v>
      </c>
    </row>
    <row r="34" spans="3:6" x14ac:dyDescent="0.2">
      <c r="C34" t="s">
        <v>125</v>
      </c>
      <c r="D34" t="s">
        <v>196</v>
      </c>
      <c r="E34" t="str">
        <f t="shared" si="0"/>
        <v>ZÁPOTOCKÝ</v>
      </c>
      <c r="F34" t="str">
        <f t="shared" si="1"/>
        <v>ZÁPOTOCKÝ Martin</v>
      </c>
    </row>
    <row r="35" spans="3:6" x14ac:dyDescent="0.2">
      <c r="C35" s="110" t="s">
        <v>297</v>
      </c>
      <c r="D35" t="s">
        <v>135</v>
      </c>
      <c r="E35" t="str">
        <f t="shared" si="0"/>
        <v>JELÍNEK</v>
      </c>
      <c r="F35" t="str">
        <f t="shared" si="1"/>
        <v>JELÍNEK Nathaniel</v>
      </c>
    </row>
    <row r="36" spans="3:6" x14ac:dyDescent="0.2">
      <c r="C36" t="s">
        <v>133</v>
      </c>
      <c r="D36" t="s">
        <v>134</v>
      </c>
      <c r="E36" t="str">
        <f t="shared" si="0"/>
        <v>JANKOVIČ</v>
      </c>
      <c r="F36" t="str">
        <f t="shared" si="1"/>
        <v>JANKOVIČ Michal</v>
      </c>
    </row>
    <row r="37" spans="3:6" x14ac:dyDescent="0.2">
      <c r="C37" t="s">
        <v>123</v>
      </c>
      <c r="D37" t="s">
        <v>197</v>
      </c>
      <c r="E37" t="str">
        <f t="shared" si="0"/>
        <v>DUBECKÝ</v>
      </c>
      <c r="F37" t="str">
        <f t="shared" si="1"/>
        <v>DUBECKÝ Adam</v>
      </c>
    </row>
    <row r="38" spans="3:6" x14ac:dyDescent="0.2">
      <c r="C38" t="s">
        <v>198</v>
      </c>
      <c r="D38" t="s">
        <v>199</v>
      </c>
      <c r="E38" t="str">
        <f t="shared" si="0"/>
        <v>CHMEL</v>
      </c>
      <c r="F38" t="str">
        <f t="shared" si="1"/>
        <v>CHMEL Ondrej</v>
      </c>
    </row>
    <row r="39" spans="3:6" x14ac:dyDescent="0.2">
      <c r="C39" t="s">
        <v>124</v>
      </c>
      <c r="D39" t="s">
        <v>200</v>
      </c>
      <c r="E39" t="str">
        <f t="shared" si="0"/>
        <v>FARENZENOVÁ</v>
      </c>
      <c r="F39" t="str">
        <f t="shared" si="1"/>
        <v>FARENZENOVÁ Stella</v>
      </c>
    </row>
    <row r="40" spans="3:6" x14ac:dyDescent="0.2">
      <c r="C40" t="s">
        <v>261</v>
      </c>
      <c r="D40" t="s">
        <v>136</v>
      </c>
      <c r="E40" t="str">
        <f t="shared" si="0"/>
        <v>KAPUSTOVÁ</v>
      </c>
      <c r="F40" t="str">
        <f t="shared" si="1"/>
        <v>KAPUSTOVÁ Adela</v>
      </c>
    </row>
    <row r="41" spans="3:6" x14ac:dyDescent="0.2">
      <c r="C41" t="s">
        <v>119</v>
      </c>
      <c r="D41" t="s">
        <v>120</v>
      </c>
      <c r="E41" t="str">
        <f t="shared" si="0"/>
        <v>BORISOVÁ</v>
      </c>
      <c r="F41" t="str">
        <f t="shared" si="1"/>
        <v>BORISOVÁ Lilien</v>
      </c>
    </row>
    <row r="42" spans="3:6" x14ac:dyDescent="0.2">
      <c r="C42" t="s">
        <v>201</v>
      </c>
      <c r="D42" t="s">
        <v>202</v>
      </c>
      <c r="E42" t="str">
        <f t="shared" si="0"/>
        <v>TRUTZOVÁ</v>
      </c>
      <c r="F42" t="str">
        <f t="shared" si="1"/>
        <v>TRUTZOVÁ Kristína</v>
      </c>
    </row>
    <row r="43" spans="3:6" x14ac:dyDescent="0.2">
      <c r="C43" t="s">
        <v>141</v>
      </c>
      <c r="D43" t="s">
        <v>203</v>
      </c>
      <c r="E43" t="str">
        <f t="shared" si="0"/>
        <v>FARKAŠOVÁ</v>
      </c>
      <c r="F43" t="str">
        <f t="shared" si="1"/>
        <v>FARKAŠOVÁ Sandra</v>
      </c>
    </row>
    <row r="44" spans="3:6" x14ac:dyDescent="0.2">
      <c r="C44" t="s">
        <v>204</v>
      </c>
      <c r="D44" t="s">
        <v>205</v>
      </c>
      <c r="E44" t="str">
        <f t="shared" si="0"/>
        <v>IVANIČOVÁ</v>
      </c>
      <c r="F44" t="str">
        <f t="shared" si="1"/>
        <v>IVANIČOVÁ Dáška</v>
      </c>
    </row>
    <row r="45" spans="3:6" x14ac:dyDescent="0.2">
      <c r="C45" t="s">
        <v>206</v>
      </c>
      <c r="D45" t="s">
        <v>207</v>
      </c>
      <c r="E45" t="str">
        <f t="shared" si="0"/>
        <v>PACHO</v>
      </c>
      <c r="F45" t="str">
        <f t="shared" si="1"/>
        <v>PACHO Sofia</v>
      </c>
    </row>
    <row r="46" spans="3:6" x14ac:dyDescent="0.2">
      <c r="C46" t="s">
        <v>208</v>
      </c>
      <c r="D46" t="s">
        <v>209</v>
      </c>
      <c r="E46" t="str">
        <f t="shared" si="0"/>
        <v>HOROVÁ</v>
      </c>
      <c r="F46" t="str">
        <f t="shared" si="1"/>
        <v>HOROVÁ Hana</v>
      </c>
    </row>
    <row r="47" spans="3:6" x14ac:dyDescent="0.2">
      <c r="C47" t="s">
        <v>210</v>
      </c>
      <c r="D47" t="s">
        <v>211</v>
      </c>
      <c r="E47" t="str">
        <f t="shared" si="0"/>
        <v>KATONÁKOVÁ</v>
      </c>
      <c r="F47" t="str">
        <f t="shared" si="1"/>
        <v>KATONÁKOVÁ Katarína</v>
      </c>
    </row>
    <row r="48" spans="3:6" x14ac:dyDescent="0.2">
      <c r="C48" t="s">
        <v>151</v>
      </c>
      <c r="D48" t="s">
        <v>212</v>
      </c>
      <c r="E48" t="str">
        <f t="shared" si="0"/>
        <v>SASKOVÁ</v>
      </c>
      <c r="F48" t="str">
        <f t="shared" si="1"/>
        <v>SASKOVÁ Viktória</v>
      </c>
    </row>
    <row r="49" spans="2:6" x14ac:dyDescent="0.2">
      <c r="C49" t="s">
        <v>213</v>
      </c>
      <c r="D49" t="s">
        <v>214</v>
      </c>
      <c r="E49" t="str">
        <f t="shared" si="0"/>
        <v>ZÁHRADNÍČEK</v>
      </c>
      <c r="F49" t="str">
        <f t="shared" si="1"/>
        <v>ZÁHRADNÍČEK Dušan</v>
      </c>
    </row>
    <row r="50" spans="2:6" x14ac:dyDescent="0.2">
      <c r="C50" t="s">
        <v>151</v>
      </c>
      <c r="D50" t="s">
        <v>215</v>
      </c>
      <c r="E50" t="str">
        <f t="shared" si="0"/>
        <v>SVOBODOVÁ</v>
      </c>
      <c r="F50" t="str">
        <f t="shared" si="1"/>
        <v>SVOBODOVÁ Viktória</v>
      </c>
    </row>
    <row r="51" spans="2:6" x14ac:dyDescent="0.2">
      <c r="C51" t="s">
        <v>139</v>
      </c>
      <c r="D51" t="s">
        <v>140</v>
      </c>
      <c r="E51" t="str">
        <f t="shared" si="0"/>
        <v>SIMON</v>
      </c>
      <c r="F51" t="str">
        <f t="shared" si="1"/>
        <v>SIMON Matej</v>
      </c>
    </row>
    <row r="52" spans="2:6" x14ac:dyDescent="0.2">
      <c r="C52" t="s">
        <v>216</v>
      </c>
      <c r="D52" t="s">
        <v>217</v>
      </c>
      <c r="E52" t="str">
        <f t="shared" si="0"/>
        <v>VANICKÝ</v>
      </c>
      <c r="F52" t="str">
        <f t="shared" si="1"/>
        <v>VANICKÝ Dárius</v>
      </c>
    </row>
    <row r="53" spans="2:6" x14ac:dyDescent="0.2">
      <c r="C53" t="s">
        <v>133</v>
      </c>
      <c r="D53" t="s">
        <v>218</v>
      </c>
      <c r="E53" t="str">
        <f t="shared" si="0"/>
        <v>DRAGOŠEK</v>
      </c>
      <c r="F53" t="str">
        <f t="shared" si="1"/>
        <v>DRAGOŠEK Michal</v>
      </c>
    </row>
    <row r="54" spans="2:6" x14ac:dyDescent="0.2">
      <c r="C54" t="s">
        <v>137</v>
      </c>
      <c r="D54" t="s">
        <v>138</v>
      </c>
      <c r="E54" t="str">
        <f t="shared" si="0"/>
        <v>MATUŠKA</v>
      </c>
      <c r="F54" t="str">
        <f t="shared" si="1"/>
        <v>MATUŠKA Jakub</v>
      </c>
    </row>
    <row r="55" spans="2:6" x14ac:dyDescent="0.2">
      <c r="C55" t="s">
        <v>133</v>
      </c>
      <c r="D55" t="s">
        <v>138</v>
      </c>
      <c r="E55" t="str">
        <f t="shared" si="0"/>
        <v>MATUŠKA</v>
      </c>
      <c r="F55" t="str">
        <f t="shared" si="1"/>
        <v>MATUŠKA Michal</v>
      </c>
    </row>
    <row r="56" spans="2:6" x14ac:dyDescent="0.2">
      <c r="C56" t="s">
        <v>121</v>
      </c>
      <c r="D56" t="s">
        <v>122</v>
      </c>
      <c r="E56" t="str">
        <f t="shared" si="0"/>
        <v>CVACH</v>
      </c>
      <c r="F56" t="str">
        <f t="shared" si="1"/>
        <v>CVACH Jonas</v>
      </c>
    </row>
    <row r="57" spans="2:6" x14ac:dyDescent="0.2">
      <c r="C57" t="s">
        <v>133</v>
      </c>
      <c r="D57" t="s">
        <v>143</v>
      </c>
      <c r="E57" t="str">
        <f t="shared" si="0"/>
        <v>SLÁVIK</v>
      </c>
      <c r="F57" t="str">
        <f t="shared" si="1"/>
        <v>SLÁVIK Michal</v>
      </c>
    </row>
    <row r="58" spans="2:6" x14ac:dyDescent="0.2">
      <c r="C58" t="s">
        <v>151</v>
      </c>
      <c r="D58" t="s">
        <v>152</v>
      </c>
      <c r="E58" t="str">
        <f t="shared" si="0"/>
        <v>VAYDOVÁ</v>
      </c>
      <c r="F58" t="str">
        <f t="shared" si="1"/>
        <v>VAYDOVÁ Viktória</v>
      </c>
    </row>
    <row r="59" spans="2:6" x14ac:dyDescent="0.2">
      <c r="C59" s="105" t="s">
        <v>232</v>
      </c>
      <c r="D59" s="105" t="s">
        <v>233</v>
      </c>
      <c r="E59" t="str">
        <f t="shared" ref="E59:E60" si="2">UPPER(D59)</f>
        <v>OLEJÁR</v>
      </c>
      <c r="F59" t="str">
        <f t="shared" ref="F59:F60" si="3">E59&amp;" " &amp;C59</f>
        <v>OLEJÁR Leo</v>
      </c>
    </row>
    <row r="60" spans="2:6" x14ac:dyDescent="0.2">
      <c r="C60" s="105" t="s">
        <v>234</v>
      </c>
      <c r="D60" s="105" t="s">
        <v>193</v>
      </c>
      <c r="E60" t="str">
        <f t="shared" si="2"/>
        <v>FABIÁNOVÁ</v>
      </c>
      <c r="F60" t="str">
        <f t="shared" si="3"/>
        <v>FABIÁNOVÁ Karolína</v>
      </c>
    </row>
    <row r="61" spans="2:6" x14ac:dyDescent="0.2">
      <c r="B61" s="105"/>
      <c r="C61" t="s">
        <v>151</v>
      </c>
      <c r="D61" t="s">
        <v>202</v>
      </c>
      <c r="E61" t="str">
        <f t="shared" ref="E61:E66" si="4">UPPER(D61)</f>
        <v>TRUTZOVÁ</v>
      </c>
      <c r="F61" t="str">
        <f t="shared" ref="F61:F66" si="5">E61&amp;" " &amp;C61</f>
        <v>TRUTZOVÁ Viktória</v>
      </c>
    </row>
    <row r="62" spans="2:6" x14ac:dyDescent="0.2">
      <c r="B62" s="105"/>
      <c r="C62" t="s">
        <v>240</v>
      </c>
      <c r="D62" t="s">
        <v>241</v>
      </c>
      <c r="E62" t="str">
        <f t="shared" si="4"/>
        <v>MIZNEROVÁ</v>
      </c>
      <c r="F62" t="str">
        <f t="shared" si="5"/>
        <v>MIZNEROVÁ Ema</v>
      </c>
    </row>
    <row r="63" spans="2:6" x14ac:dyDescent="0.2">
      <c r="B63" s="105"/>
      <c r="C63" t="s">
        <v>133</v>
      </c>
      <c r="D63" t="s">
        <v>242</v>
      </c>
      <c r="E63" t="str">
        <f t="shared" si="4"/>
        <v>GÁŤA</v>
      </c>
      <c r="F63" t="str">
        <f t="shared" si="5"/>
        <v>GÁŤA Michal</v>
      </c>
    </row>
    <row r="64" spans="2:6" x14ac:dyDescent="0.2">
      <c r="B64" s="105"/>
      <c r="C64" t="s">
        <v>139</v>
      </c>
      <c r="D64" t="s">
        <v>242</v>
      </c>
      <c r="E64" t="str">
        <f t="shared" si="4"/>
        <v>GÁŤA</v>
      </c>
      <c r="F64" t="str">
        <f t="shared" si="5"/>
        <v>GÁŤA Matej</v>
      </c>
    </row>
    <row r="65" spans="1:7" x14ac:dyDescent="0.2">
      <c r="B65" s="105"/>
      <c r="C65" t="s">
        <v>243</v>
      </c>
      <c r="D65" t="s">
        <v>244</v>
      </c>
      <c r="E65" t="str">
        <f t="shared" si="4"/>
        <v>DZURENDA</v>
      </c>
      <c r="F65" t="str">
        <f t="shared" si="5"/>
        <v>DZURENDA Timotej</v>
      </c>
    </row>
    <row r="66" spans="1:7" x14ac:dyDescent="0.2">
      <c r="B66" s="105"/>
      <c r="C66" t="s">
        <v>245</v>
      </c>
      <c r="D66" t="s">
        <v>246</v>
      </c>
      <c r="E66" t="str">
        <f t="shared" si="4"/>
        <v>ŠOLTÝS</v>
      </c>
      <c r="F66" t="str">
        <f t="shared" si="5"/>
        <v>ŠOLTÝS Richard</v>
      </c>
    </row>
    <row r="67" spans="1:7" x14ac:dyDescent="0.2">
      <c r="C67" t="s">
        <v>247</v>
      </c>
      <c r="D67" t="s">
        <v>248</v>
      </c>
      <c r="E67" t="str">
        <f t="shared" ref="E67:E69" si="6">UPPER(D67)</f>
        <v>GEŽÍK</v>
      </c>
      <c r="F67" t="str">
        <f t="shared" ref="F67:F69" si="7">E67&amp;" " &amp;C67</f>
        <v>GEŽÍK Alan</v>
      </c>
    </row>
    <row r="68" spans="1:7" x14ac:dyDescent="0.2">
      <c r="C68" t="s">
        <v>161</v>
      </c>
      <c r="D68" t="s">
        <v>248</v>
      </c>
      <c r="E68" t="str">
        <f t="shared" si="6"/>
        <v>GEŽÍK</v>
      </c>
      <c r="F68" t="str">
        <f t="shared" si="7"/>
        <v>GEŽÍK Peter</v>
      </c>
    </row>
    <row r="69" spans="1:7" x14ac:dyDescent="0.2">
      <c r="C69" t="s">
        <v>146</v>
      </c>
      <c r="D69" t="s">
        <v>249</v>
      </c>
      <c r="E69" t="str">
        <f t="shared" si="6"/>
        <v>HOLLER</v>
      </c>
      <c r="F69" t="str">
        <f t="shared" si="7"/>
        <v>HOLLER Lukáš</v>
      </c>
    </row>
    <row r="70" spans="1:7" x14ac:dyDescent="0.2">
      <c r="C70" t="s">
        <v>250</v>
      </c>
      <c r="D70" t="s">
        <v>251</v>
      </c>
      <c r="E70" t="str">
        <f t="shared" ref="E70" si="8">UPPER(D70)</f>
        <v>LIHANOVÁ</v>
      </c>
      <c r="F70" t="str">
        <f t="shared" ref="F70" si="9">E70&amp;" " &amp;C70</f>
        <v>LIHANOVÁ Olívia</v>
      </c>
    </row>
    <row r="71" spans="1:7" x14ac:dyDescent="0.2">
      <c r="C71" t="s">
        <v>252</v>
      </c>
      <c r="D71" t="s">
        <v>253</v>
      </c>
      <c r="E71" t="str">
        <f t="shared" ref="E71" si="10">UPPER(D71)</f>
        <v>TIŇOVÁ</v>
      </c>
      <c r="F71" t="str">
        <f t="shared" ref="F71" si="11">E71&amp;" " &amp;C71</f>
        <v>TIŇOVÁ Stela</v>
      </c>
    </row>
    <row r="72" spans="1:7" x14ac:dyDescent="0.2">
      <c r="C72" t="s">
        <v>255</v>
      </c>
      <c r="D72" t="s">
        <v>256</v>
      </c>
      <c r="E72" t="str">
        <f t="shared" ref="E72" si="12">UPPER(D72)</f>
        <v>HRÁDEK</v>
      </c>
      <c r="F72" t="str">
        <f t="shared" ref="F72" si="13">E72&amp;" " &amp;C72</f>
        <v>HRÁDEK Victoria</v>
      </c>
    </row>
    <row r="73" spans="1:7" x14ac:dyDescent="0.2">
      <c r="C73" t="s">
        <v>260</v>
      </c>
      <c r="D73" t="s">
        <v>259</v>
      </c>
      <c r="E73" t="str">
        <f t="shared" ref="E73" si="14">UPPER(D73)</f>
        <v>HEROKOVÁ</v>
      </c>
      <c r="F73" t="str">
        <f t="shared" ref="F73" si="15">E73&amp;" " &amp;C73</f>
        <v>HEROKOVÁ Alice</v>
      </c>
    </row>
    <row r="74" spans="1:7" x14ac:dyDescent="0.2">
      <c r="C74" t="s">
        <v>263</v>
      </c>
      <c r="D74" t="s">
        <v>264</v>
      </c>
      <c r="E74" t="str">
        <f t="shared" ref="E74:E75" si="16">UPPER(D74)</f>
        <v>ŠOLTIS</v>
      </c>
      <c r="F74" t="str">
        <f t="shared" ref="F74:F75" si="17">E74&amp;" " &amp;C74</f>
        <v>ŠOLTIS Maxim</v>
      </c>
    </row>
    <row r="75" spans="1:7" x14ac:dyDescent="0.2">
      <c r="A75" s="107" t="s">
        <v>294</v>
      </c>
      <c r="B75" s="107"/>
      <c r="C75" s="107" t="s">
        <v>123</v>
      </c>
      <c r="D75" s="107" t="s">
        <v>267</v>
      </c>
      <c r="E75" s="107" t="str">
        <f t="shared" si="16"/>
        <v>MARKE</v>
      </c>
      <c r="F75" s="107" t="str">
        <f t="shared" si="17"/>
        <v>MARKE Adam</v>
      </c>
      <c r="G75" s="107" t="str">
        <f>CONCATENATE(C75," ",D75)</f>
        <v>Adam Marke</v>
      </c>
    </row>
    <row r="76" spans="1:7" x14ac:dyDescent="0.2">
      <c r="A76" s="107" t="s">
        <v>294</v>
      </c>
      <c r="B76" s="107"/>
      <c r="C76" s="107" t="s">
        <v>190</v>
      </c>
      <c r="D76" s="107" t="s">
        <v>269</v>
      </c>
      <c r="E76" s="107" t="str">
        <f t="shared" ref="E76:E85" si="18">UPPER(D76)</f>
        <v>KRIVDA</v>
      </c>
      <c r="F76" s="107" t="str">
        <f t="shared" ref="F76:F85" si="19">E76&amp;" " &amp;C76</f>
        <v>KRIVDA Oliver</v>
      </c>
      <c r="G76" s="107" t="str">
        <f t="shared" ref="G76:G85" si="20">CONCATENATE(C76," ",D76)</f>
        <v>Oliver Krivda</v>
      </c>
    </row>
    <row r="77" spans="1:7" x14ac:dyDescent="0.2">
      <c r="A77" s="107" t="s">
        <v>294</v>
      </c>
      <c r="B77" s="107"/>
      <c r="C77" s="107" t="s">
        <v>279</v>
      </c>
      <c r="D77" s="107" t="s">
        <v>280</v>
      </c>
      <c r="E77" s="107" t="str">
        <f t="shared" si="18"/>
        <v>VNENČÁKOVÁ</v>
      </c>
      <c r="F77" s="107" t="str">
        <f t="shared" si="19"/>
        <v>VNENČÁKOVÁ Martina</v>
      </c>
      <c r="G77" s="107" t="str">
        <f t="shared" si="20"/>
        <v>Martina Vnenčáková</v>
      </c>
    </row>
    <row r="78" spans="1:7" x14ac:dyDescent="0.2">
      <c r="A78" s="107" t="s">
        <v>294</v>
      </c>
      <c r="B78" s="107"/>
      <c r="C78" s="107" t="s">
        <v>281</v>
      </c>
      <c r="D78" s="107" t="s">
        <v>282</v>
      </c>
      <c r="E78" s="107" t="str">
        <f t="shared" si="18"/>
        <v>PORADOVÁ</v>
      </c>
      <c r="F78" s="107" t="str">
        <f t="shared" si="19"/>
        <v>PORADOVÁ Ester</v>
      </c>
      <c r="G78" s="107" t="str">
        <f t="shared" si="20"/>
        <v>Ester Poradová</v>
      </c>
    </row>
    <row r="79" spans="1:7" x14ac:dyDescent="0.2">
      <c r="A79" s="107" t="s">
        <v>294</v>
      </c>
      <c r="B79" s="107"/>
      <c r="C79" s="107" t="s">
        <v>119</v>
      </c>
      <c r="D79" s="107" t="s">
        <v>283</v>
      </c>
      <c r="E79" s="107" t="str">
        <f t="shared" si="18"/>
        <v>MILOŠOVIČ</v>
      </c>
      <c r="F79" s="107" t="str">
        <f t="shared" si="19"/>
        <v>MILOŠOVIČ Lilien</v>
      </c>
      <c r="G79" s="107" t="str">
        <f t="shared" si="20"/>
        <v>Lilien Milošovič</v>
      </c>
    </row>
    <row r="80" spans="1:7" x14ac:dyDescent="0.2">
      <c r="A80" s="107" t="s">
        <v>294</v>
      </c>
      <c r="B80" s="107"/>
      <c r="C80" s="107" t="s">
        <v>284</v>
      </c>
      <c r="D80" s="107" t="s">
        <v>285</v>
      </c>
      <c r="E80" s="107" t="str">
        <f t="shared" si="18"/>
        <v>ŠEREDOVÁ</v>
      </c>
      <c r="F80" s="107" t="str">
        <f t="shared" si="19"/>
        <v>ŠEREDOVÁ Grétka</v>
      </c>
      <c r="G80" s="107" t="str">
        <f t="shared" si="20"/>
        <v>Grétka Šeredová</v>
      </c>
    </row>
    <row r="81" spans="1:7" x14ac:dyDescent="0.2">
      <c r="A81" s="107" t="s">
        <v>294</v>
      </c>
      <c r="B81" s="107"/>
      <c r="C81" s="107" t="s">
        <v>286</v>
      </c>
      <c r="D81" s="107" t="s">
        <v>287</v>
      </c>
      <c r="E81" s="107" t="str">
        <f t="shared" si="18"/>
        <v>ONTONG</v>
      </c>
      <c r="F81" s="107" t="str">
        <f t="shared" si="19"/>
        <v>ONTONG Rayna</v>
      </c>
      <c r="G81" s="107" t="str">
        <f t="shared" si="20"/>
        <v>Rayna Ontong</v>
      </c>
    </row>
    <row r="82" spans="1:7" x14ac:dyDescent="0.2">
      <c r="A82" s="107" t="s">
        <v>294</v>
      </c>
      <c r="B82" s="107"/>
      <c r="C82" s="107" t="s">
        <v>279</v>
      </c>
      <c r="D82" s="107" t="s">
        <v>185</v>
      </c>
      <c r="E82" s="107" t="str">
        <f t="shared" si="18"/>
        <v>HÚSKOVÁ</v>
      </c>
      <c r="F82" s="107" t="str">
        <f t="shared" si="19"/>
        <v>HÚSKOVÁ Martina</v>
      </c>
      <c r="G82" s="107" t="str">
        <f t="shared" si="20"/>
        <v>Martina Húsková</v>
      </c>
    </row>
    <row r="83" spans="1:7" x14ac:dyDescent="0.2">
      <c r="A83" s="107" t="s">
        <v>294</v>
      </c>
      <c r="B83" s="107"/>
      <c r="C83" s="107" t="s">
        <v>288</v>
      </c>
      <c r="D83" s="107" t="s">
        <v>289</v>
      </c>
      <c r="E83" s="107" t="str">
        <f t="shared" si="18"/>
        <v>JANKOVIČOVÁ</v>
      </c>
      <c r="F83" s="107" t="str">
        <f t="shared" si="19"/>
        <v>JANKOVIČOVÁ Miriam</v>
      </c>
      <c r="G83" s="107" t="str">
        <f t="shared" si="20"/>
        <v>Miriam Jankovičová</v>
      </c>
    </row>
    <row r="84" spans="1:7" x14ac:dyDescent="0.2">
      <c r="A84" s="107" t="s">
        <v>294</v>
      </c>
      <c r="B84" s="107"/>
      <c r="C84" s="107" t="s">
        <v>290</v>
      </c>
      <c r="D84" s="107" t="s">
        <v>280</v>
      </c>
      <c r="E84" s="107" t="str">
        <f t="shared" si="18"/>
        <v>VNENČÁKOVÁ</v>
      </c>
      <c r="F84" s="107" t="str">
        <f t="shared" si="19"/>
        <v>VNENČÁKOVÁ Emma</v>
      </c>
      <c r="G84" s="107" t="str">
        <f t="shared" si="20"/>
        <v>Emma Vnenčáková</v>
      </c>
    </row>
    <row r="85" spans="1:7" x14ac:dyDescent="0.2">
      <c r="A85" s="107" t="s">
        <v>294</v>
      </c>
      <c r="B85" s="107"/>
      <c r="C85" s="107" t="s">
        <v>291</v>
      </c>
      <c r="D85" s="107" t="s">
        <v>292</v>
      </c>
      <c r="E85" s="107" t="str">
        <f t="shared" si="18"/>
        <v>HOZLÁROVÁ</v>
      </c>
      <c r="F85" s="107" t="str">
        <f t="shared" si="19"/>
        <v>HOZLÁROVÁ Leoni</v>
      </c>
      <c r="G85" s="107" t="str">
        <f t="shared" si="20"/>
        <v>Leoni Hozlárová</v>
      </c>
    </row>
    <row r="86" spans="1:7" x14ac:dyDescent="0.2">
      <c r="A86" s="110" t="s">
        <v>302</v>
      </c>
      <c r="B86" s="110"/>
      <c r="C86" s="110" t="s">
        <v>303</v>
      </c>
      <c r="D86" s="110" t="s">
        <v>304</v>
      </c>
      <c r="E86" s="110" t="str">
        <f t="shared" ref="E86:E88" si="21">UPPER(D86)</f>
        <v>HOGHOVÁ</v>
      </c>
      <c r="F86" s="110" t="str">
        <f t="shared" ref="F86:F88" si="22">E86&amp;" " &amp;C86</f>
        <v>HOGHOVÁ Lenka</v>
      </c>
      <c r="G86" s="110" t="str">
        <f t="shared" ref="G86:G88" si="23">CONCATENATE(C86," ",D86)</f>
        <v>Lenka Hoghová</v>
      </c>
    </row>
    <row r="87" spans="1:7" x14ac:dyDescent="0.2">
      <c r="A87" s="110" t="s">
        <v>302</v>
      </c>
      <c r="B87" s="110"/>
      <c r="C87" s="110" t="s">
        <v>188</v>
      </c>
      <c r="D87" s="110" t="s">
        <v>306</v>
      </c>
      <c r="E87" s="110" t="str">
        <f t="shared" si="21"/>
        <v>PISTRÁK</v>
      </c>
      <c r="F87" s="110" t="str">
        <f t="shared" si="22"/>
        <v>PISTRÁK Dávid</v>
      </c>
      <c r="G87" s="110" t="str">
        <f t="shared" si="23"/>
        <v>Dávid Pistrák</v>
      </c>
    </row>
    <row r="88" spans="1:7" x14ac:dyDescent="0.2">
      <c r="A88" s="110" t="s">
        <v>302</v>
      </c>
      <c r="B88" s="110"/>
      <c r="C88" s="110" t="s">
        <v>307</v>
      </c>
      <c r="D88" s="110" t="s">
        <v>308</v>
      </c>
      <c r="E88" s="110" t="str">
        <f t="shared" si="21"/>
        <v>ŠULÍK</v>
      </c>
      <c r="F88" s="110" t="str">
        <f t="shared" si="22"/>
        <v>ŠULÍK Thomas</v>
      </c>
      <c r="G88" s="110" t="str">
        <f t="shared" si="23"/>
        <v>Thomas Šulík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FF02E0-A6E0-4DB2-8783-D3C34BB92E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TM10000057</Templat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Aktivity_Juniorov_2026_27</vt:lpstr>
      <vt:lpstr>Data</vt:lpstr>
      <vt:lpstr>Hráči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Amzler, Peter</dc:creator>
  <cp:keywords/>
  <dc:description/>
  <cp:lastModifiedBy>Hrušecký Roman</cp:lastModifiedBy>
  <dcterms:created xsi:type="dcterms:W3CDTF">2016-11-02T00:40:35Z</dcterms:created>
  <dcterms:modified xsi:type="dcterms:W3CDTF">2026-10-19T12:11:16Z</dcterms:modified>
  <cp:category/>
</cp:coreProperties>
</file>