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5-09\"/>
    </mc:Choice>
  </mc:AlternateContent>
  <xr:revisionPtr revIDLastSave="0" documentId="13_ncr:1_{28C47122-4E11-4920-AAEE-1A3BCEFCDB7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Data!$E$62:$I$106</definedName>
    <definedName name="A">Hraci[Hráči]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J43" i="1"/>
  <c r="M43" i="1"/>
  <c r="O43" i="1"/>
  <c r="K43" i="1" s="1"/>
  <c r="J42" i="1"/>
  <c r="M42" i="1"/>
  <c r="O42" i="1"/>
  <c r="K42" i="1" s="1"/>
  <c r="J41" i="1"/>
  <c r="M41" i="1"/>
  <c r="O41" i="1"/>
  <c r="K41" i="1" s="1"/>
  <c r="J40" i="1"/>
  <c r="M40" i="1"/>
  <c r="O40" i="1"/>
  <c r="K40" i="1" s="1"/>
  <c r="J39" i="1"/>
  <c r="M39" i="1"/>
  <c r="O39" i="1"/>
  <c r="K39" i="1" s="1"/>
  <c r="J38" i="1"/>
  <c r="M38" i="1"/>
  <c r="O38" i="1"/>
  <c r="K38" i="1" s="1"/>
  <c r="J37" i="1"/>
  <c r="M37" i="1"/>
  <c r="O37" i="1"/>
  <c r="K37" i="1" s="1"/>
  <c r="I34" i="1"/>
  <c r="I33" i="1"/>
  <c r="I32" i="1"/>
  <c r="I31" i="1"/>
  <c r="I30" i="1"/>
  <c r="I29" i="1"/>
  <c r="J36" i="1"/>
  <c r="M36" i="1"/>
  <c r="O36" i="1"/>
  <c r="K36" i="1" s="1"/>
  <c r="J35" i="1"/>
  <c r="M35" i="1"/>
  <c r="O35" i="1"/>
  <c r="K35" i="1" s="1"/>
  <c r="J34" i="1"/>
  <c r="M34" i="1"/>
  <c r="O34" i="1"/>
  <c r="K34" i="1" s="1"/>
  <c r="J33" i="1"/>
  <c r="M33" i="1"/>
  <c r="O33" i="1"/>
  <c r="K33" i="1" s="1"/>
  <c r="J32" i="1"/>
  <c r="M32" i="1"/>
  <c r="O32" i="1"/>
  <c r="K32" i="1" s="1"/>
  <c r="J31" i="1"/>
  <c r="M31" i="1"/>
  <c r="O31" i="1"/>
  <c r="K31" i="1" s="1"/>
  <c r="I27" i="1"/>
  <c r="I26" i="1"/>
  <c r="I25" i="1"/>
  <c r="I24" i="1"/>
  <c r="I23" i="1"/>
  <c r="I22" i="1"/>
  <c r="J30" i="1"/>
  <c r="M30" i="1"/>
  <c r="O30" i="1"/>
  <c r="K30" i="1" s="1"/>
  <c r="J29" i="1"/>
  <c r="M29" i="1"/>
  <c r="O29" i="1"/>
  <c r="K29" i="1" s="1"/>
  <c r="M28" i="1"/>
  <c r="O28" i="1"/>
  <c r="K28" i="1" s="1"/>
  <c r="M27" i="1"/>
  <c r="O27" i="1"/>
  <c r="K27" i="1" s="1"/>
  <c r="M26" i="1"/>
  <c r="O26" i="1"/>
  <c r="K26" i="1" s="1"/>
  <c r="M25" i="1"/>
  <c r="O25" i="1"/>
  <c r="K25" i="1" s="1"/>
  <c r="M24" i="1"/>
  <c r="O24" i="1"/>
  <c r="K24" i="1" s="1"/>
  <c r="M23" i="1"/>
  <c r="O23" i="1"/>
  <c r="K23" i="1" s="1"/>
  <c r="M22" i="1"/>
  <c r="O22" i="1"/>
  <c r="K22" i="1" s="1"/>
  <c r="O19" i="1"/>
  <c r="K19" i="1" s="1"/>
  <c r="M19" i="1"/>
  <c r="M21" i="1"/>
  <c r="O21" i="1"/>
  <c r="K21" i="1" s="1"/>
  <c r="M20" i="1"/>
  <c r="O20" i="1"/>
  <c r="K20" i="1" s="1"/>
  <c r="M18" i="1"/>
  <c r="O18" i="1"/>
  <c r="K18" i="1" s="1"/>
  <c r="O17" i="1"/>
  <c r="K17" i="1" s="1"/>
  <c r="M17" i="1"/>
  <c r="M16" i="1"/>
  <c r="O16" i="1"/>
  <c r="K16" i="1" s="1"/>
  <c r="M15" i="1"/>
  <c r="O15" i="1"/>
  <c r="K15" i="1" s="1"/>
  <c r="O11" i="1"/>
  <c r="O12" i="1"/>
  <c r="O13" i="1"/>
  <c r="O14" i="1"/>
  <c r="M11" i="1"/>
  <c r="M12" i="1"/>
  <c r="M13" i="1"/>
  <c r="M14" i="1"/>
  <c r="L31" i="1" l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N31" i="1"/>
  <c r="L30" i="1"/>
  <c r="N30" i="1" s="1"/>
  <c r="K14" i="1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3" i="3"/>
  <c r="I123" i="2"/>
  <c r="I95" i="2"/>
  <c r="I77" i="2"/>
  <c r="J26" i="1" s="1"/>
  <c r="L26" i="1" s="1"/>
  <c r="N26" i="1" s="1"/>
  <c r="I70" i="2" l="1"/>
  <c r="I71" i="2"/>
  <c r="I74" i="2"/>
  <c r="J22" i="1" s="1"/>
  <c r="L22" i="1" s="1"/>
  <c r="N22" i="1" s="1"/>
  <c r="I104" i="2"/>
  <c r="I125" i="2"/>
  <c r="J20" i="1" s="1"/>
  <c r="L20" i="1" s="1"/>
  <c r="N20" i="1" s="1"/>
  <c r="I120" i="2"/>
  <c r="I110" i="2"/>
  <c r="I88" i="2"/>
  <c r="I89" i="2"/>
  <c r="I98" i="2"/>
  <c r="I109" i="2"/>
  <c r="I119" i="2"/>
  <c r="I63" i="2"/>
  <c r="I64" i="2"/>
  <c r="I65" i="2"/>
  <c r="I66" i="2"/>
  <c r="I67" i="2"/>
  <c r="I68" i="2"/>
  <c r="I72" i="2"/>
  <c r="I73" i="2"/>
  <c r="I75" i="2"/>
  <c r="I76" i="2"/>
  <c r="J28" i="1" s="1"/>
  <c r="L28" i="1" s="1"/>
  <c r="N28" i="1" s="1"/>
  <c r="I78" i="2"/>
  <c r="I79" i="2"/>
  <c r="I80" i="2"/>
  <c r="I81" i="2"/>
  <c r="I82" i="2"/>
  <c r="I83" i="2"/>
  <c r="I84" i="2"/>
  <c r="I85" i="2"/>
  <c r="I86" i="2"/>
  <c r="J24" i="1" s="1"/>
  <c r="L24" i="1" s="1"/>
  <c r="N24" i="1" s="1"/>
  <c r="I87" i="2"/>
  <c r="I90" i="2"/>
  <c r="J25" i="1" s="1"/>
  <c r="L25" i="1" s="1"/>
  <c r="N25" i="1" s="1"/>
  <c r="I91" i="2"/>
  <c r="I92" i="2"/>
  <c r="I93" i="2"/>
  <c r="I94" i="2"/>
  <c r="J27" i="1" s="1"/>
  <c r="L27" i="1" s="1"/>
  <c r="N27" i="1" s="1"/>
  <c r="I96" i="2"/>
  <c r="I97" i="2"/>
  <c r="I99" i="2"/>
  <c r="I100" i="2"/>
  <c r="I101" i="2"/>
  <c r="I102" i="2"/>
  <c r="I103" i="2"/>
  <c r="I105" i="2"/>
  <c r="I106" i="2"/>
  <c r="I107" i="2"/>
  <c r="J19" i="1" s="1"/>
  <c r="L19" i="1" s="1"/>
  <c r="N19" i="1" s="1"/>
  <c r="I108" i="2"/>
  <c r="I111" i="2"/>
  <c r="I112" i="2"/>
  <c r="I113" i="2"/>
  <c r="I114" i="2"/>
  <c r="I115" i="2"/>
  <c r="I116" i="2"/>
  <c r="I117" i="2"/>
  <c r="I118" i="2"/>
  <c r="I121" i="2"/>
  <c r="I122" i="2"/>
  <c r="I124" i="2"/>
  <c r="I69" i="2"/>
  <c r="I37" i="2"/>
  <c r="J17" i="1" l="1"/>
  <c r="L17" i="1" s="1"/>
  <c r="N17" i="1" s="1"/>
  <c r="J15" i="1"/>
  <c r="L15" i="1" s="1"/>
  <c r="N15" i="1" s="1"/>
  <c r="J12" i="1"/>
  <c r="J14" i="1"/>
  <c r="L14" i="1" s="1"/>
  <c r="N14" i="1" s="1"/>
  <c r="J21" i="1"/>
  <c r="L21" i="1" s="1"/>
  <c r="N21" i="1" s="1"/>
  <c r="J23" i="1"/>
  <c r="L23" i="1" s="1"/>
  <c r="N23" i="1" s="1"/>
  <c r="J13" i="1"/>
  <c r="J16" i="1"/>
  <c r="L16" i="1" s="1"/>
  <c r="N16" i="1" s="1"/>
  <c r="J11" i="1"/>
  <c r="J18" i="1"/>
  <c r="L18" i="1" s="1"/>
  <c r="N18" i="1" s="1"/>
  <c r="K12" i="1"/>
  <c r="K13" i="1"/>
  <c r="K11" i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sharedStrings.xml><?xml version="1.0" encoding="utf-8"?>
<sst xmlns="http://schemas.openxmlformats.org/spreadsheetml/2006/main" count="602" uniqueCount="240">
  <si>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</si>
  <si>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</si>
  <si>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</si>
  <si>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</si>
  <si>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</si>
  <si>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</si>
  <si>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</si>
  <si>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</si>
  <si>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</si>
  <si>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</si>
  <si>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</si>
  <si>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</si>
  <si>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</si>
  <si>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</si>
  <si>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</si>
  <si>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</si>
  <si>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</si>
  <si>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</si>
  <si>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</si>
  <si>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</si>
  <si>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</si>
  <si>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</si>
  <si>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</si>
  <si>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</si>
  <si>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</si>
  <si>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</si>
  <si>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</si>
  <si>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</si>
  <si>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</si>
  <si>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</si>
  <si>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</si>
  <si>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</si>
  <si>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</si>
  <si>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</si>
  <si>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</si>
  <si>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</si>
  <si>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</si>
  <si>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</si>
  <si>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</si>
  <si>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</si>
  <si>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</si>
  <si>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</si>
  <si>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</si>
  <si>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</si>
  <si>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</si>
  <si>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</si>
  <si>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</si>
  <si>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</si>
  <si>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</si>
  <si>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</si>
  <si>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</si>
  <si>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</si>
  <si>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</si>
  <si>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</si>
  <si>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</si>
  <si>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</si>
  <si>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</si>
  <si>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</si>
  <si>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</si>
  <si>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</si>
  <si>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</si>
  <si>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</si>
  <si>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</si>
  <si>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</si>
  <si>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</si>
  <si>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</si>
  <si>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</si>
  <si>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Nathan Jelínek</t>
  </si>
  <si>
    <t>Michael Jankovič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</si>
  <si>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</si>
  <si>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</si>
  <si>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</si>
  <si>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</si>
  <si>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</si>
  <si>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</si>
  <si>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</si>
  <si>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</si>
  <si>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</si>
  <si>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</si>
  <si>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</si>
  <si>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</si>
  <si>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</si>
  <si>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</si>
  <si>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</si>
  <si>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</si>
  <si>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</si>
  <si>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</si>
  <si>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</si>
  <si>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</si>
  <si>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</si>
  <si>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</si>
  <si>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</si>
  <si>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</si>
  <si>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</si>
  <si>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</si>
  <si>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</si>
  <si>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</si>
  <si>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</si>
  <si>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</si>
  <si>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</si>
  <si>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Bez KLUBU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</si>
  <si>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</si>
  <si>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</si>
  <si>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</si>
  <si>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</si>
  <si>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</si>
  <si>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</si>
  <si>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</si>
  <si>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Ontong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</si>
  <si>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</si>
  <si>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</si>
  <si>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</si>
  <si>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</si>
  <si>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</si>
  <si>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</si>
  <si>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</si>
  <si>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</si>
  <si>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</si>
  <si>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</si>
  <si>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</si>
  <si>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</si>
  <si>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</si>
  <si>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</si>
  <si>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</si>
  <si>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</si>
  <si>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</si>
  <si>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</si>
  <si>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</si>
  <si>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</si>
  <si>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</si>
  <si>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</si>
  <si>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</si>
  <si>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</si>
  <si>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</si>
  <si>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</si>
  <si>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</si>
  <si>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</si>
  <si>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</si>
  <si>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</si>
  <si>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</si>
  <si>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</si>
  <si>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</si>
  <si>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</si>
  <si>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</si>
  <si>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</si>
  <si>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</si>
  <si>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</si>
  <si>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</si>
  <si>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</si>
  <si>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</si>
  <si>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</si>
  <si>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</si>
  <si>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</si>
  <si>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</si>
  <si>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</si>
  <si>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</si>
  <si>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</si>
  <si>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</si>
  <si>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</si>
  <si>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</si>
  <si>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</si>
  <si>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</si>
  <si>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</si>
  <si>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</si>
  <si>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</si>
  <si>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</si>
  <si>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</si>
  <si>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</si>
  <si>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</si>
  <si>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</si>
  <si>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</si>
  <si>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</si>
  <si>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</si>
  <si>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</si>
  <si>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</si>
  <si>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</si>
  <si>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</si>
  <si>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</si>
  <si>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</si>
  <si>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</si>
  <si>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</si>
  <si>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</si>
  <si>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</si>
  <si>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</si>
  <si>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</si>
  <si>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</si>
  <si>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</si>
  <si>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</si>
  <si>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</si>
  <si>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</si>
  <si>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</si>
  <si>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</si>
  <si>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</si>
  <si>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</si>
  <si>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</si>
  <si>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</si>
  <si>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</si>
  <si>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</si>
  <si>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</si>
  <si>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</si>
  <si>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</si>
  <si>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</si>
  <si>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Nathan</t>
  </si>
  <si>
    <t>Michael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</si>
  <si>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</si>
  <si>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</si>
  <si>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</si>
  <si>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</si>
  <si>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</si>
  <si>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</si>
  <si>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</si>
  <si>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</si>
  <si>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</si>
  <si>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</si>
  <si>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</si>
  <si>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</si>
  <si>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</si>
  <si>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</si>
  <si>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</si>
  <si>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</si>
  <si>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</si>
  <si>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</si>
  <si>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</si>
  <si>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</si>
  <si>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</si>
  <si>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</si>
  <si>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</si>
  <si>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</si>
  <si>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</si>
  <si>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</si>
  <si>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Adéla Kapustová</t>
  </si>
  <si>
    <t>Adéla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</si>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</sst>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26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4" tint="-0.249977111117893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05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/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0" fillId="5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0" fontId="0" fillId="5" borderId="15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0" fontId="0" fillId="21" borderId="0" xfId="0" applyFill="1"/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5" fillId="3" borderId="0" xfId="10" applyFont="1" applyFill="1">
      <alignment horizontal="left" wrapText="1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0" fillId="9" borderId="3" xfId="11" applyNumberFormat="1" applyFont="1" applyFill="1" applyBorder="1" applyAlignment="1">
      <alignment horizontal="center" vertical="center"/>
    </xf>
    <xf numFmtId="0" fontId="0" fillId="9" borderId="4" xfId="11" applyNumberFormat="1" applyFont="1" applyFill="1" applyBorder="1" applyAlignment="1">
      <alignment horizontal="center" vertical="center"/>
    </xf>
    <xf numFmtId="0" fontId="0" fillId="9" borderId="5" xfId="11" applyNumberFormat="1" applyFont="1" applyFill="1" applyBorder="1" applyAlignment="1">
      <alignment horizontal="center" vertical="center"/>
    </xf>
    <xf numFmtId="3" fontId="0" fillId="20" borderId="3" xfId="11" applyNumberFormat="1" applyFont="1" applyFill="1" applyBorder="1" applyAlignment="1">
      <alignment horizontal="center" vertical="center"/>
    </xf>
    <xf numFmtId="0" fontId="0" fillId="20" borderId="4" xfId="11" applyNumberFormat="1" applyFont="1" applyFill="1" applyBorder="1" applyAlignment="1">
      <alignment horizontal="center" vertical="center"/>
    </xf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19"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935.900457060183" createdVersion="8" refreshedVersion="8" minRefreshableVersion="3" recordCount="33" xr:uid="{327F8D67-9796-2544-8D2E-F55950AC4845}">
  <cacheSource type="worksheet">
    <worksheetSource name="Workouts"/>
  </cacheSource>
  <cacheFields count="15">
    <cacheField name="Dátum" numFmtId="165">
      <sharedItems containsSemiMixedTypes="0" containsNonDate="0" containsDate="1" containsString="0" minDate="2025-08-25T00:00:00" maxDate="2025-09-29T00:00:00"/>
    </cacheField>
    <cacheField name="Turnaj" numFmtId="14">
      <sharedItems/>
    </cacheField>
    <cacheField name="Meno Priezvisko" numFmtId="14">
      <sharedItems containsBlank="1" count="72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éla Kapustová"/>
        <s v="Adam Dubecký"/>
        <s v="Daniel Janík"/>
        <s v="Martin Fecák"/>
        <s v="Michal Slávik"/>
        <s v="Michael Jankovič"/>
        <s v="Sandra  Slagter" u="1"/>
        <m u="1"/>
        <s v="Niki van Knippenbergh" u="1"/>
        <s v="Tara van Knippenbergh" u="1"/>
        <s v="Lucia Pavlíková" u="1"/>
        <s v="Viliam Vaňo" u="1"/>
        <s v="Radka Mužíková" u="1"/>
        <s v="Sára Kottferová" u="1"/>
        <s v="Nela Kottferová" u="1"/>
        <s v="Michaela Černoková" u="1"/>
        <s v="Lukáš  Staviarsky" u="1"/>
        <s v="Filip  Varga" u="1"/>
        <s v="David  Varga" u="1"/>
        <s v="Paula  Slagter" u="1"/>
        <s v="Dorotka Erentová" u="1"/>
        <s v="Sebastián Vaňo" u="1"/>
        <s v="Linda Slagter" u="1"/>
        <s v="Lucia Húsková" u="1"/>
        <s v="Soňa Pravdová" u="1"/>
        <s v="Dávid Gerard" u="1"/>
        <s v="Sebastián Jelínek" u="1"/>
        <s v="Michal Wittinger" u="1"/>
        <s v="Oliver Kapko" u="1"/>
        <s v="Tamara Fabiánová" u="1"/>
        <s v="Timothy Münnich" u="1"/>
        <s v="Martin Zápotocký" u="1"/>
        <s v="Nathan Jelínek" u="1"/>
        <s v="Ondrej Chmel" u="1"/>
        <s v="Adelka Kapustová" u="1"/>
        <s v="Lilien Borisová" u="1"/>
        <s v="Kristína Trutz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Michal Dragošek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/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25"/>
    </cacheField>
    <cacheField name="počet hráčov v skupine" numFmtId="3">
      <sharedItems containsString="0" containsBlank="1" containsNumber="1" containsInteger="1" minValue="5" maxValue="7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5"/>
    </cacheField>
    <cacheField name="koef. Trénera" numFmtId="166">
      <sharedItems containsSemiMixedTypes="0" containsString="0" containsNumber="1" minValue="1" maxValue="2"/>
    </cacheField>
    <cacheField name="Body spolu" numFmtId="4">
      <sharedItems containsSemiMixedTypes="0" containsString="0" containsNumber="1" minValue="2.2000000000000002" maxValue="36.4"/>
    </cacheField>
    <cacheField name="Klub" numFmtId="3">
      <sharedItems containsMixedTypes="1" containsNumber="1" containsInteger="1" minValue="0" maxValue="0"/>
    </cacheField>
    <cacheField name="Hodnotenie Trénera" numFmtId="166">
      <sharedItems containsSemiMixedTypes="0" containsString="0" containsNumber="1" minValue="2.2000000000000002" maxValue="54.599999999999994"/>
    </cacheField>
    <cacheField name="Tréner" numFmtId="3">
      <sharedItems/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d v="2025-08-25T00:00:00"/>
    <s v="Sústredenie"/>
    <x v="0"/>
    <s v="Regionálne sústredenia"/>
    <n v="2"/>
    <m/>
    <m/>
    <m/>
    <n v="1.5"/>
    <n v="1.5"/>
    <n v="3"/>
    <s v="IMET SK BA"/>
    <n v="4.5"/>
    <s v="Tóth, Tomáš"/>
    <m/>
  </r>
  <r>
    <d v="2025-08-25T00:00:00"/>
    <s v="Sústredenie"/>
    <x v="1"/>
    <s v="Regionálne sústredenia"/>
    <n v="2"/>
    <m/>
    <m/>
    <m/>
    <n v="1.3"/>
    <n v="1.5"/>
    <n v="2.6"/>
    <s v="IMET SK BA"/>
    <n v="3.9000000000000004"/>
    <s v="Tóth, Tomáš"/>
    <m/>
  </r>
  <r>
    <d v="2025-08-25T00:00:00"/>
    <s v="Sústredenie"/>
    <x v="2"/>
    <s v="Regionálne sústredenia"/>
    <n v="2"/>
    <m/>
    <m/>
    <m/>
    <n v="1.5"/>
    <n v="2"/>
    <n v="3"/>
    <s v="ŠK Pionierska"/>
    <n v="6"/>
    <s v="Lorinčík, Dušan"/>
    <m/>
  </r>
  <r>
    <d v="2025-09-13T00:00:00"/>
    <s v="JT"/>
    <x v="1"/>
    <s v="Regio"/>
    <n v="4"/>
    <n v="1"/>
    <m/>
    <n v="16"/>
    <n v="1.3"/>
    <n v="1.5"/>
    <n v="26"/>
    <s v="IMET SK BA"/>
    <n v="39"/>
    <s v="Tóth, Tomáš"/>
    <m/>
  </r>
  <r>
    <d v="2025-09-13T00:00:00"/>
    <s v="JT"/>
    <x v="1"/>
    <s v="Regio"/>
    <n v="4"/>
    <n v="4"/>
    <m/>
    <n v="2"/>
    <n v="1.3"/>
    <n v="1.5"/>
    <n v="7.8000000000000007"/>
    <s v="IMET SK BA"/>
    <n v="11.700000000000001"/>
    <s v="Tóth, Tomáš"/>
    <m/>
  </r>
  <r>
    <d v="2025-09-21T00:00:00"/>
    <s v="ESF"/>
    <x v="2"/>
    <s v="ESF"/>
    <n v="8"/>
    <n v="6"/>
    <m/>
    <n v="6"/>
    <n v="1.5"/>
    <n v="2"/>
    <n v="21"/>
    <s v="ŠK Pionierska"/>
    <n v="42"/>
    <s v="Lorinčík, Dušan"/>
    <m/>
  </r>
  <r>
    <d v="2025-09-21T00:00:00"/>
    <s v="ESF"/>
    <x v="1"/>
    <s v="ESF"/>
    <n v="8"/>
    <n v="1"/>
    <m/>
    <n v="20"/>
    <n v="1.3"/>
    <n v="1.5"/>
    <n v="36.4"/>
    <s v="IMET SK BA"/>
    <n v="54.599999999999994"/>
    <s v="Tóth, Tomáš"/>
    <m/>
  </r>
  <r>
    <d v="2025-09-21T00:00:00"/>
    <s v="ESF"/>
    <x v="0"/>
    <s v="ESF"/>
    <n v="8"/>
    <n v="8"/>
    <m/>
    <n v="6"/>
    <n v="1.5"/>
    <n v="1.5"/>
    <n v="21"/>
    <s v="IMET SK BA"/>
    <n v="31.5"/>
    <s v="Tóth, Tomáš"/>
    <m/>
  </r>
  <r>
    <d v="2025-09-21T00:00:00"/>
    <s v="ESF"/>
    <x v="3"/>
    <s v="ESF"/>
    <n v="8"/>
    <n v="7"/>
    <m/>
    <n v="6"/>
    <n v="1.1000000000000001"/>
    <n v="1"/>
    <n v="15.400000000000002"/>
    <s v="POHODA Trnava"/>
    <n v="15.400000000000002"/>
    <s v="Varga, Patrik"/>
    <m/>
  </r>
  <r>
    <d v="2025-09-21T00:00:00"/>
    <s v="ESF"/>
    <x v="4"/>
    <s v="ESF"/>
    <n v="8"/>
    <n v="10"/>
    <m/>
    <m/>
    <n v="1.5"/>
    <n v="2"/>
    <n v="12"/>
    <s v="ŠK Pionierska"/>
    <n v="24"/>
    <s v="Lorinčík, Dušan"/>
    <m/>
  </r>
  <r>
    <d v="2025-09-21T00:00:00"/>
    <s v="ESF"/>
    <x v="5"/>
    <s v="ESF"/>
    <n v="8"/>
    <n v="3"/>
    <m/>
    <n v="10"/>
    <n v="1.5"/>
    <n v="1"/>
    <n v="27"/>
    <s v="POHODA Trnava"/>
    <n v="27"/>
    <s v="Varga, Patrik"/>
    <m/>
  </r>
  <r>
    <d v="2025-09-28T00:00:00"/>
    <s v="JT"/>
    <x v="6"/>
    <s v="Slovenské Juniorské turnaje"/>
    <n v="2"/>
    <n v="1"/>
    <n v="7"/>
    <n v="6"/>
    <n v="1.5"/>
    <n v="1"/>
    <n v="12"/>
    <s v="POHODA Trnava"/>
    <n v="12"/>
    <s v="Varga, Patrik"/>
    <m/>
  </r>
  <r>
    <d v="2025-09-28T00:00:00"/>
    <s v="JT"/>
    <x v="5"/>
    <s v="Slovenské Juniorské turnaje"/>
    <n v="2"/>
    <n v="2"/>
    <n v="7"/>
    <n v="5"/>
    <n v="1.5"/>
    <n v="1"/>
    <n v="10.5"/>
    <s v="POHODA Trnava"/>
    <n v="10.5"/>
    <s v="Varga, Patrik"/>
    <m/>
  </r>
  <r>
    <d v="2025-09-28T00:00:00"/>
    <s v="JT"/>
    <x v="7"/>
    <s v="Slovenské Juniorské turnaje"/>
    <n v="2"/>
    <n v="3"/>
    <n v="7"/>
    <n v="4"/>
    <n v="1.1000000000000001"/>
    <n v="1.5"/>
    <n v="6.6000000000000005"/>
    <s v="BALDI KE"/>
    <n v="9.9"/>
    <s v="Fecák, Tomáš"/>
    <m/>
  </r>
  <r>
    <d v="2025-09-28T00:00:00"/>
    <s v="JT"/>
    <x v="8"/>
    <s v="Slovenské Juniorské turnaje"/>
    <n v="2"/>
    <n v="4"/>
    <n v="7"/>
    <n v="3"/>
    <n v="1.1000000000000001"/>
    <n v="1.5"/>
    <n v="5.5"/>
    <s v="BALDI KE"/>
    <n v="8.25"/>
    <s v="Kuchárik, Tomáš"/>
    <m/>
  </r>
  <r>
    <d v="2025-09-28T00:00:00"/>
    <s v="JT"/>
    <x v="9"/>
    <s v="Slovenské Juniorské turnaje"/>
    <n v="2"/>
    <n v="5"/>
    <n v="7"/>
    <n v="2"/>
    <n v="1"/>
    <n v="1.5"/>
    <n v="4"/>
    <n v="0"/>
    <n v="6"/>
    <s v="CHÝBA"/>
    <m/>
  </r>
  <r>
    <d v="2025-09-28T00:00:00"/>
    <s v="JT"/>
    <x v="10"/>
    <s v="Slovenské Juniorské turnaje"/>
    <n v="2"/>
    <n v="6"/>
    <n v="7"/>
    <n v="1"/>
    <n v="1.1000000000000001"/>
    <n v="1.5"/>
    <n v="3.3000000000000003"/>
    <s v="BALDI KE"/>
    <n v="4.95"/>
    <s v="Kuchárik, Tomáš"/>
    <m/>
  </r>
  <r>
    <d v="2025-09-28T00:00:00"/>
    <s v="JT"/>
    <x v="11"/>
    <s v="Slovenské Juniorské turnaje"/>
    <n v="2"/>
    <n v="7"/>
    <n v="7"/>
    <m/>
    <n v="1.1000000000000001"/>
    <n v="1.5"/>
    <n v="2.2000000000000002"/>
    <s v="BALDI KE"/>
    <n v="3.3000000000000003"/>
    <s v="Kuchárik, Tomáš"/>
    <m/>
  </r>
  <r>
    <d v="2025-09-28T00:00:00"/>
    <s v="JT"/>
    <x v="1"/>
    <s v="Slovenské Juniorské turnaje"/>
    <n v="2"/>
    <n v="1"/>
    <n v="7"/>
    <n v="6"/>
    <n v="1.3"/>
    <n v="1.5"/>
    <n v="10.4"/>
    <s v="IMET SK BA"/>
    <n v="15.600000000000001"/>
    <s v="Tóth, Tomáš"/>
    <m/>
  </r>
  <r>
    <d v="2025-09-28T00:00:00"/>
    <s v="JT"/>
    <x v="3"/>
    <s v="Slovenské Juniorské turnaje"/>
    <n v="2"/>
    <n v="2"/>
    <n v="7"/>
    <n v="5"/>
    <n v="1.1000000000000001"/>
    <n v="1"/>
    <n v="7.7000000000000011"/>
    <s v="POHODA Trnava"/>
    <n v="7.7000000000000011"/>
    <s v="Varga, Patrik"/>
    <m/>
  </r>
  <r>
    <d v="2025-09-28T00:00:00"/>
    <s v="JT"/>
    <x v="12"/>
    <s v="Slovenské Juniorské turnaje"/>
    <n v="2"/>
    <n v="3"/>
    <n v="7"/>
    <n v="4"/>
    <n v="1.1000000000000001"/>
    <n v="1.5"/>
    <n v="6.6000000000000005"/>
    <s v="BALDI KE"/>
    <n v="9.9"/>
    <s v="Fecák, Tomáš"/>
    <m/>
  </r>
  <r>
    <d v="2025-09-28T00:00:00"/>
    <s v="JT"/>
    <x v="13"/>
    <s v="Slovenské Juniorské turnaje"/>
    <n v="2"/>
    <n v="4"/>
    <n v="7"/>
    <n v="3"/>
    <n v="1.1000000000000001"/>
    <n v="1.5"/>
    <n v="5.5"/>
    <s v="BALDI KE"/>
    <n v="8.25"/>
    <s v="Fecák, Tomáš"/>
    <m/>
  </r>
  <r>
    <d v="2025-09-28T00:00:00"/>
    <s v="JT"/>
    <x v="14"/>
    <s v="Slovenské Juniorské turnaje"/>
    <n v="2"/>
    <n v="5"/>
    <n v="7"/>
    <n v="2"/>
    <n v="1"/>
    <n v="1.5"/>
    <n v="4"/>
    <n v="0"/>
    <n v="6"/>
    <s v="CHÝBA"/>
    <m/>
  </r>
  <r>
    <d v="2025-09-28T00:00:00"/>
    <s v="JT"/>
    <x v="15"/>
    <s v="Slovenské Juniorské turnaje"/>
    <n v="2"/>
    <n v="6"/>
    <n v="7"/>
    <n v="1"/>
    <n v="1.1000000000000001"/>
    <n v="1"/>
    <n v="3.3000000000000003"/>
    <s v="ŠK Pionierska"/>
    <n v="3.3000000000000003"/>
    <s v="Tužinčin, Lukáš"/>
    <m/>
  </r>
  <r>
    <d v="2025-09-28T00:00:00"/>
    <s v="JT"/>
    <x v="16"/>
    <s v="Slovenské Juniorské turnaje"/>
    <n v="2"/>
    <n v="7"/>
    <n v="7"/>
    <m/>
    <n v="1.1000000000000001"/>
    <n v="1"/>
    <n v="2.2000000000000002"/>
    <s v="ŠK Pionierska"/>
    <n v="2.2000000000000002"/>
    <s v="Tužinčin, Lukáš"/>
    <m/>
  </r>
  <r>
    <d v="2025-09-28T00:00:00"/>
    <s v="JT"/>
    <x v="17"/>
    <s v="Slovenské Juniorské turnaje"/>
    <n v="2"/>
    <n v="1"/>
    <n v="5"/>
    <n v="4"/>
    <n v="1.1000000000000001"/>
    <n v="1.5"/>
    <n v="6.6000000000000005"/>
    <s v="ŠK Pionierska"/>
    <n v="9.9"/>
    <s v="Kohlerová, Klára"/>
    <m/>
  </r>
  <r>
    <d v="2025-09-28T00:00:00"/>
    <s v="JT"/>
    <x v="18"/>
    <s v="Slovenské Juniorské turnaje"/>
    <n v="2"/>
    <n v="2"/>
    <n v="5"/>
    <n v="3"/>
    <n v="1.1000000000000001"/>
    <n v="1.5"/>
    <n v="5.5"/>
    <s v="BALDI KE"/>
    <n v="8.25"/>
    <s v="Fecák, Tomáš"/>
    <m/>
  </r>
  <r>
    <d v="2025-09-28T00:00:00"/>
    <s v="JT"/>
    <x v="19"/>
    <s v="Slovenské Juniorské turnaje"/>
    <n v="2"/>
    <n v="3"/>
    <n v="5"/>
    <n v="2"/>
    <n v="1.1000000000000001"/>
    <n v="1.5"/>
    <n v="4.4000000000000004"/>
    <s v="BALDI KE"/>
    <n v="6.6000000000000005"/>
    <s v="Fecák, Tomáš"/>
    <m/>
  </r>
  <r>
    <d v="2025-09-28T00:00:00"/>
    <s v="JT"/>
    <x v="20"/>
    <s v="Slovenské Juniorské turnaje"/>
    <n v="2"/>
    <n v="4"/>
    <n v="5"/>
    <n v="1"/>
    <n v="1"/>
    <n v="1.5"/>
    <n v="3"/>
    <n v="0"/>
    <n v="4.5"/>
    <s v="CHÝBA"/>
    <m/>
  </r>
  <r>
    <d v="2025-09-28T00:00:00"/>
    <s v="JT"/>
    <x v="21"/>
    <s v="Slovenské Juniorské turnaje"/>
    <n v="2"/>
    <n v="5"/>
    <n v="5"/>
    <m/>
    <n v="1.1000000000000001"/>
    <n v="1.5"/>
    <n v="2.2000000000000002"/>
    <s v="BALDI KE"/>
    <n v="3.3000000000000003"/>
    <s v="Kuchárik, Tomáš"/>
    <m/>
  </r>
  <r>
    <d v="2025-09-27T00:00:00"/>
    <s v="T_A"/>
    <x v="2"/>
    <s v="Slovenské turnaje kat. A"/>
    <n v="3"/>
    <n v="7"/>
    <m/>
    <n v="1"/>
    <n v="1.5"/>
    <n v="2"/>
    <n v="6"/>
    <s v="ŠK Pionierska"/>
    <n v="12"/>
    <s v="Lorinčík, Dušan"/>
    <m/>
  </r>
  <r>
    <d v="2025-09-27T00:00:00"/>
    <s v="T_A"/>
    <x v="4"/>
    <s v="Slovenské turnaje kat. A"/>
    <n v="3"/>
    <n v="25"/>
    <m/>
    <m/>
    <n v="1.5"/>
    <n v="2"/>
    <n v="4.5"/>
    <s v="ŠK Pionierska"/>
    <n v="9"/>
    <s v="Lorinčík, Dušan"/>
    <m/>
  </r>
  <r>
    <d v="2025-09-27T00:00:00"/>
    <s v="T_A"/>
    <x v="0"/>
    <s v="Slovenské turnaje kat. A"/>
    <n v="3"/>
    <n v="22"/>
    <m/>
    <m/>
    <n v="1.5"/>
    <n v="1.5"/>
    <n v="4.5"/>
    <s v="IMET SK BA"/>
    <n v="6.75"/>
    <s v="Tóth, Tomáš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33" firstHeaderRow="1" firstDataRow="1" firstDataCol="1"/>
  <pivotFields count="15">
    <pivotField showAll="0"/>
    <pivotField showAll="0"/>
    <pivotField axis="axisRow" showAll="0" sortType="descending">
      <items count="73">
        <item m="1" x="34"/>
        <item m="1" x="64"/>
        <item m="1" x="36"/>
        <item m="1" x="33"/>
        <item m="1" x="65"/>
        <item m="1" x="32"/>
        <item m="1" x="71"/>
        <item m="1" x="68"/>
        <item m="1" x="24"/>
        <item m="1" x="35"/>
        <item x="2"/>
        <item m="1" x="66"/>
        <item m="1" x="22"/>
        <item m="1" x="67"/>
        <item m="1" x="25"/>
        <item x="1"/>
        <item m="1" x="27"/>
        <item x="4"/>
        <item m="1" x="31"/>
        <item m="1" x="69"/>
        <item m="1" x="70"/>
        <item m="1" x="39"/>
        <item m="1" x="40"/>
        <item m="1" x="41"/>
        <item m="1" x="63"/>
        <item m="1" x="43"/>
        <item x="0"/>
        <item m="1" x="26"/>
        <item m="1" x="28"/>
        <item m="1" x="29"/>
        <item m="1" x="30"/>
        <item m="1" x="37"/>
        <item m="1" x="38"/>
        <item m="1" x="42"/>
        <item m="1" x="44"/>
        <item m="1" x="45"/>
        <item x="13"/>
        <item x="12"/>
        <item x="19"/>
        <item m="1" x="46"/>
        <item x="18"/>
        <item m="1" x="47"/>
        <item m="1" x="48"/>
        <item x="21"/>
        <item x="17"/>
        <item m="1" x="49"/>
        <item x="15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23"/>
        <item m="1" x="60"/>
        <item x="8"/>
        <item m="1" x="61"/>
        <item m="1" x="62"/>
        <item x="11"/>
        <item x="10"/>
        <item x="3"/>
        <item x="5"/>
        <item x="6"/>
        <item x="7"/>
        <item x="9"/>
        <item x="14"/>
        <item x="16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</pivotFields>
  <rowFields count="1">
    <field x="2"/>
  </rowFields>
  <rowItems count="23">
    <i>
      <x v="15"/>
    </i>
    <i>
      <x v="65"/>
    </i>
    <i>
      <x v="10"/>
    </i>
    <i>
      <x v="26"/>
    </i>
    <i>
      <x v="64"/>
    </i>
    <i>
      <x v="17"/>
    </i>
    <i>
      <x v="66"/>
    </i>
    <i>
      <x v="67"/>
    </i>
    <i>
      <x v="37"/>
    </i>
    <i>
      <x v="44"/>
    </i>
    <i>
      <x v="59"/>
    </i>
    <i>
      <x v="36"/>
    </i>
    <i>
      <x v="40"/>
    </i>
    <i>
      <x v="38"/>
    </i>
    <i>
      <x v="68"/>
    </i>
    <i>
      <x v="69"/>
    </i>
    <i>
      <x v="63"/>
    </i>
    <i>
      <x v="46"/>
    </i>
    <i>
      <x v="71"/>
    </i>
    <i>
      <x v="70"/>
    </i>
    <i>
      <x v="62"/>
    </i>
    <i>
      <x v="43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33" firstHeaderRow="1" firstDataRow="1" firstDataCol="1"/>
  <pivotFields count="15">
    <pivotField numFmtId="165" showAll="0"/>
    <pivotField dataField="1" showAll="0"/>
    <pivotField axis="axisRow" showAll="0" sortType="descending">
      <items count="73">
        <item x="17"/>
        <item m="1" x="50"/>
        <item x="18"/>
        <item m="1" x="61"/>
        <item m="1" x="54"/>
        <item m="1" x="34"/>
        <item m="1" x="41"/>
        <item m="1" x="64"/>
        <item x="0"/>
        <item m="1" x="36"/>
        <item m="1" x="59"/>
        <item m="1" x="33"/>
        <item m="1" x="56"/>
        <item x="11"/>
        <item m="1" x="57"/>
        <item x="12"/>
        <item m="1" x="52"/>
        <item m="1" x="51"/>
        <item m="1" x="70"/>
        <item m="1" x="38"/>
        <item x="13"/>
        <item m="1" x="39"/>
        <item m="1" x="26"/>
        <item m="1" x="65"/>
        <item m="1" x="32"/>
        <item x="19"/>
        <item m="1" x="47"/>
        <item x="8"/>
        <item x="21"/>
        <item m="1" x="31"/>
        <item m="1" x="62"/>
        <item x="10"/>
        <item m="1" x="43"/>
        <item m="1" x="71"/>
        <item m="1" x="48"/>
        <item m="1" x="68"/>
        <item m="1" x="30"/>
        <item m="1" x="24"/>
        <item m="1" x="44"/>
        <item m="1" x="49"/>
        <item m="1" x="35"/>
        <item x="2"/>
        <item m="1" x="66"/>
        <item m="1" x="28"/>
        <item m="1" x="22"/>
        <item m="1" x="53"/>
        <item m="1" x="67"/>
        <item m="1" x="29"/>
        <item m="1" x="69"/>
        <item m="1" x="63"/>
        <item m="1" x="42"/>
        <item m="1" x="37"/>
        <item m="1" x="55"/>
        <item m="1" x="40"/>
        <item x="15"/>
        <item m="1" x="45"/>
        <item m="1" x="25"/>
        <item m="1" x="46"/>
        <item x="1"/>
        <item m="1" x="58"/>
        <item m="1" x="60"/>
        <item m="1" x="27"/>
        <item x="4"/>
        <item m="1" x="23"/>
        <item x="3"/>
        <item x="5"/>
        <item x="6"/>
        <item x="7"/>
        <item x="9"/>
        <item x="14"/>
        <item x="16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</pivotFields>
  <rowFields count="1">
    <field x="2"/>
  </rowFields>
  <rowItems count="23">
    <i>
      <x v="58"/>
    </i>
    <i>
      <x v="8"/>
    </i>
    <i>
      <x v="41"/>
    </i>
    <i>
      <x v="64"/>
    </i>
    <i>
      <x v="62"/>
    </i>
    <i>
      <x v="65"/>
    </i>
    <i>
      <x v="20"/>
    </i>
    <i>
      <x v="70"/>
    </i>
    <i>
      <x v="68"/>
    </i>
    <i>
      <x v="27"/>
    </i>
    <i>
      <x v="13"/>
    </i>
    <i>
      <x v="15"/>
    </i>
    <i>
      <x v="25"/>
    </i>
    <i>
      <x v="66"/>
    </i>
    <i>
      <x v="28"/>
    </i>
    <i>
      <x v="67"/>
    </i>
    <i>
      <x v="31"/>
    </i>
    <i>
      <x v="69"/>
    </i>
    <i>
      <x/>
    </i>
    <i>
      <x v="71"/>
    </i>
    <i>
      <x v="54"/>
    </i>
    <i>
      <x v="2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43" dataDxfId="16" totalsRowDxfId="15" headerRowCellStyle="Table heading">
  <autoFilter ref="B10:P43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4" dataCellStyle="Table date"/>
    <tableColumn id="10" xr3:uid="{3FD5D872-4036-914D-A0C8-8C41F7C8B4F1}" name="Turnaj" dataDxfId="13" dataCellStyle="Table date"/>
    <tableColumn id="9" xr3:uid="{FF6E7538-88AC-EC43-B898-B1D6AD563E4F}" name="Meno Priezvisko" dataDxfId="12" dataCellStyle="Table date"/>
    <tableColumn id="8" xr3:uid="{00000000-0010-0000-0000-000008000000}" name="Typ" dataDxfId="11" dataCellStyle="Table notes"/>
    <tableColumn id="2" xr3:uid="{00000000-0010-0000-0000-000002000000}" name="Body Účasť" dataDxfId="10" dataCellStyle="Table number style">
      <calculatedColumnFormula>VLOOKUP(E11,Data!$I$21:$J$30,2,FALSE)</calculatedColumnFormula>
    </tableColumn>
    <tableColumn id="3" xr3:uid="{00000000-0010-0000-0000-000003000000}" name="Umiestnenie" dataDxfId="9" dataCellStyle="Table 0.00"/>
    <tableColumn id="4" xr3:uid="{00000000-0010-0000-0000-000004000000}" name="počet hráčov v skupine" dataDxfId="8" dataCellStyle="Table 0.00"/>
    <tableColumn id="5" xr3:uid="{00000000-0010-0000-0000-000005000000}" name="Body za Umiestnenie" dataDxfId="7" dataCellStyle="Table number style"/>
    <tableColumn id="13" xr3:uid="{9271C191-1B1F-4A47-99DD-9E7E551545B8}" name="koef. hráča" dataDxfId="6" dataCellStyle="Table number style">
      <calculatedColumnFormula>VLOOKUP(Workouts[[#This Row],[Meno Priezvisko]],Data!$E$62:$I$149,5)</calculatedColumnFormula>
    </tableColumn>
    <tableColumn id="14" xr3:uid="{79BC801B-0D0F-A44E-9287-2DE6BE132CCD}" name="koef. Trénera" dataDxfId="5" dataCellStyle="Table number style">
      <calculatedColumnFormula>VLOOKUP(Workouts[[#This Row],[Tréner]],Data!$N$32:$O$46,2)</calculatedColumnFormula>
    </tableColumn>
    <tableColumn id="6" xr3:uid="{00000000-0010-0000-0000-000006000000}" name="Body spolu" dataDxfId="4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3" dataCellStyle="Table number style">
      <calculatedColumnFormula>VLOOKUP(Workouts[[#This Row],[Meno Priezvisko]],Data!$E$62:$G$149,2)</calculatedColumnFormula>
    </tableColumn>
    <tableColumn id="15" xr3:uid="{A9D73BC1-974F-8A40-9ABF-72414C305DDB}" name="Hodnotenie Trénera" dataDxfId="2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1" dataCellStyle="Table number style">
      <calculatedColumnFormula>VLOOKUP(Workouts[[#This Row],[Meno Priezvisko]],Data!$E$62:$G$149,3)</calculatedColumnFormula>
    </tableColumn>
    <tableColumn id="7" xr3:uid="{00000000-0010-0000-0000-000007000000}" name="Poznámka" totalsRowFunction="count" dataDxfId="0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60" totalsRowShown="0">
  <autoFilter ref="B2:B60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Z106"/>
  <sheetViews>
    <sheetView showGridLines="0" tabSelected="1" zoomScale="70" zoomScaleNormal="70" workbookViewId="0">
      <selection activeCell="E44" sqref="E44"/>
    </sheetView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1" bestFit="1" customWidth="1"/>
    <col min="14" max="14" width="21.375" style="51" customWidth="1"/>
    <col min="15" max="15" width="19.625" style="51" bestFit="1" customWidth="1"/>
    <col min="16" max="16" width="15.125" style="3" customWidth="1"/>
    <col min="17" max="17" width="2.625" style="3" customWidth="1"/>
    <col min="18" max="18" width="8.625" style="3"/>
    <col min="19" max="19" width="17.75" style="3" bestFit="1" customWidth="1"/>
    <col min="20" max="20" width="17.625" style="3" bestFit="1" customWidth="1"/>
    <col min="21" max="23" width="8.625" style="3"/>
    <col min="24" max="24" width="20.875" style="3" bestFit="1" customWidth="1"/>
    <col min="25" max="25" width="13.875" style="3" bestFit="1" customWidth="1"/>
    <col min="26" max="16384" width="8.625" style="3"/>
  </cols>
  <sheetData>
    <row r="1" spans="1:26" s="1" customFormat="1" ht="30.75" thickBot="1" x14ac:dyDescent="0.45">
      <c r="B1" s="2" t="s">
        <v>115</v>
      </c>
      <c r="C1" s="2"/>
      <c r="D1" s="2"/>
      <c r="M1" s="49"/>
      <c r="N1" s="49"/>
      <c r="O1" s="49"/>
    </row>
    <row r="2" spans="1:26" customFormat="1" ht="24" thickTop="1" x14ac:dyDescent="0.35">
      <c r="A2" s="31"/>
      <c r="B2" s="34" t="s">
        <v>33</v>
      </c>
      <c r="C2" s="33"/>
      <c r="D2" s="33"/>
      <c r="E2" s="31"/>
      <c r="F2" s="31"/>
      <c r="G2" s="31"/>
      <c r="H2" s="31"/>
      <c r="I2" s="31"/>
      <c r="J2" s="31"/>
      <c r="K2" s="31"/>
      <c r="L2" s="31"/>
      <c r="M2" s="50"/>
      <c r="N2" s="50"/>
      <c r="O2" s="50"/>
      <c r="P2" s="31"/>
      <c r="Q2" s="31"/>
      <c r="R2" s="31"/>
      <c r="S2" s="31"/>
      <c r="T2" s="31"/>
    </row>
    <row r="3" spans="1:26" customFormat="1" ht="21" x14ac:dyDescent="0.2">
      <c r="A3" s="31"/>
      <c r="B3" s="41">
        <v>1</v>
      </c>
      <c r="C3" s="25">
        <v>2</v>
      </c>
      <c r="D3" s="26">
        <v>3</v>
      </c>
      <c r="E3" s="27">
        <v>4</v>
      </c>
      <c r="F3" s="45">
        <v>5</v>
      </c>
      <c r="G3" s="31"/>
      <c r="H3" s="31"/>
      <c r="I3" s="31"/>
      <c r="J3" s="31"/>
      <c r="K3" s="31"/>
      <c r="L3" s="31"/>
      <c r="M3" s="50"/>
      <c r="N3" s="50"/>
      <c r="O3" s="50"/>
      <c r="P3" s="31"/>
      <c r="Q3" s="31"/>
      <c r="R3" s="31"/>
      <c r="S3" s="31"/>
      <c r="T3" s="31"/>
    </row>
    <row r="4" spans="1:26" customFormat="1" ht="24" x14ac:dyDescent="0.2">
      <c r="A4" s="31"/>
      <c r="B4" s="42" t="str">
        <f>S11</f>
        <v>Veronika Hrušecká</v>
      </c>
      <c r="C4" s="35" t="str">
        <f>S12</f>
        <v>David Varga</v>
      </c>
      <c r="D4" s="36" t="str">
        <f>S13</f>
        <v>Peter Amzler</v>
      </c>
      <c r="E4" s="37" t="str">
        <f>S14</f>
        <v>Dominik Hrušecký</v>
      </c>
      <c r="F4" s="46" t="str">
        <f>S15</f>
        <v>Sandra Slagter</v>
      </c>
      <c r="G4" s="31"/>
      <c r="H4" s="31"/>
      <c r="I4" s="31"/>
      <c r="J4" s="31"/>
      <c r="K4" s="31"/>
      <c r="L4" s="31"/>
      <c r="M4" s="50"/>
      <c r="N4" s="50"/>
      <c r="O4" s="50"/>
      <c r="P4" s="31"/>
      <c r="Q4" s="31"/>
      <c r="R4" s="31"/>
      <c r="S4" s="31"/>
      <c r="T4" s="31"/>
    </row>
    <row r="5" spans="1:26" customFormat="1" x14ac:dyDescent="0.2">
      <c r="A5" s="31"/>
      <c r="B5" s="6"/>
      <c r="C5" s="6"/>
      <c r="D5" s="6"/>
      <c r="E5" s="6"/>
      <c r="G5" s="31"/>
      <c r="H5" s="31"/>
      <c r="I5" s="31"/>
      <c r="J5" s="31"/>
      <c r="K5" s="31"/>
      <c r="L5" s="31"/>
      <c r="M5" s="50"/>
      <c r="N5" s="50"/>
      <c r="O5" s="50"/>
      <c r="P5" s="31"/>
      <c r="Q5" s="31"/>
      <c r="R5" s="31"/>
      <c r="S5" s="31"/>
      <c r="T5" s="31"/>
    </row>
    <row r="6" spans="1:26" customFormat="1" ht="21" x14ac:dyDescent="0.2">
      <c r="A6" s="31"/>
      <c r="B6" s="43">
        <v>6</v>
      </c>
      <c r="C6" s="28">
        <v>7</v>
      </c>
      <c r="D6" s="29">
        <v>8</v>
      </c>
      <c r="E6" s="24">
        <v>9</v>
      </c>
      <c r="F6" s="47">
        <v>10</v>
      </c>
      <c r="G6" s="31"/>
      <c r="H6" s="31"/>
      <c r="I6" s="31"/>
      <c r="J6" s="31"/>
      <c r="K6" s="31"/>
      <c r="L6" s="31"/>
      <c r="M6" s="50"/>
      <c r="N6" s="50"/>
      <c r="O6" s="50"/>
      <c r="P6" s="31"/>
      <c r="Q6" s="31"/>
      <c r="R6" s="31"/>
      <c r="S6" s="31"/>
      <c r="T6" s="31"/>
    </row>
    <row r="7" spans="1:26" customFormat="1" ht="24" x14ac:dyDescent="0.2">
      <c r="A7" s="31"/>
      <c r="B7" s="44" t="str">
        <f>S16</f>
        <v>Yelysey Udodov</v>
      </c>
      <c r="C7" s="38" t="str">
        <f>S17</f>
        <v>Filip Varga</v>
      </c>
      <c r="D7" s="39" t="str">
        <f>S18</f>
        <v>Lukáš Staviarsky</v>
      </c>
      <c r="E7" s="40" t="str">
        <f>S19</f>
        <v>Klára Staviarska</v>
      </c>
      <c r="F7" s="48" t="str">
        <f>S20</f>
        <v>Adam Dubecký</v>
      </c>
      <c r="G7" s="31"/>
      <c r="H7" s="31"/>
      <c r="I7" s="31"/>
      <c r="J7" s="31"/>
      <c r="K7" s="31"/>
      <c r="L7" s="31"/>
      <c r="M7" s="50"/>
      <c r="N7" s="50"/>
      <c r="O7" s="50"/>
      <c r="P7" s="31"/>
      <c r="Q7" s="31"/>
      <c r="R7" s="31"/>
      <c r="S7" s="31"/>
      <c r="T7" s="31"/>
    </row>
    <row r="8" spans="1:26" customFormat="1" ht="20.25" x14ac:dyDescent="0.2">
      <c r="A8" s="31"/>
      <c r="B8" s="32"/>
      <c r="C8" s="32"/>
      <c r="D8" s="32"/>
      <c r="E8" s="31"/>
      <c r="F8" s="31"/>
      <c r="G8" s="31"/>
      <c r="H8" s="31"/>
      <c r="I8" s="31"/>
      <c r="J8" s="31"/>
      <c r="K8" s="31"/>
      <c r="L8" s="31"/>
      <c r="M8" s="50"/>
      <c r="N8" s="50"/>
      <c r="O8" s="50"/>
      <c r="P8" s="31"/>
      <c r="Q8" s="31"/>
      <c r="R8" s="31"/>
      <c r="S8" s="31"/>
      <c r="T8" s="31"/>
    </row>
    <row r="9" spans="1:26" ht="23.25" x14ac:dyDescent="0.35">
      <c r="B9" s="4" t="s">
        <v>0</v>
      </c>
      <c r="C9" s="4"/>
      <c r="D9" s="4"/>
      <c r="U9"/>
    </row>
    <row r="10" spans="1:26" s="5" customFormat="1" ht="28.5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122</v>
      </c>
      <c r="K10" s="11" t="s">
        <v>121</v>
      </c>
      <c r="L10" s="11" t="s">
        <v>29</v>
      </c>
      <c r="M10" s="52" t="s">
        <v>89</v>
      </c>
      <c r="N10" s="52" t="s">
        <v>123</v>
      </c>
      <c r="O10" s="52" t="s">
        <v>90</v>
      </c>
      <c r="P10" s="7" t="s">
        <v>47</v>
      </c>
      <c r="S10" s="22" t="s">
        <v>46</v>
      </c>
      <c r="T10" t="s">
        <v>42</v>
      </c>
      <c r="U10"/>
      <c r="X10" s="22" t="s">
        <v>87</v>
      </c>
      <c r="Y10" t="s">
        <v>88</v>
      </c>
      <c r="Z10"/>
    </row>
    <row r="11" spans="1:26" ht="18" x14ac:dyDescent="0.25">
      <c r="B11" s="30">
        <v>45894</v>
      </c>
      <c r="C11" s="9" t="s">
        <v>117</v>
      </c>
      <c r="D11" s="18" t="s">
        <v>52</v>
      </c>
      <c r="E11" s="8" t="s">
        <v>237</v>
      </c>
      <c r="F11" s="20">
        <f>VLOOKUP(E11,Data!$I$21:$J$30,2,FALSE)</f>
        <v>2</v>
      </c>
      <c r="G11" s="13"/>
      <c r="H11" s="13"/>
      <c r="I11" s="21"/>
      <c r="J11" s="90">
        <f>VLOOKUP(Workouts[[#This Row],[Meno Priezvisko]],Data!$E$62:$I$149,5)</f>
        <v>1.5</v>
      </c>
      <c r="K11" s="87">
        <f>VLOOKUP(Workouts[[#This Row],[Tréner]],Data!$N$32:$O$46,2)</f>
        <v>1.5</v>
      </c>
      <c r="L11" s="92">
        <f>(Workouts[[#This Row],[Body za Umiestnenie]]+Workouts[[#This Row],[Body Účasť]])*Workouts[[#This Row],[koef. hráča]]</f>
        <v>3</v>
      </c>
      <c r="M11" s="53" t="str">
        <f>VLOOKUP(Workouts[[#This Row],[Meno Priezvisko]],Data!$E$62:$G$149,2)</f>
        <v>IMET SK BA</v>
      </c>
      <c r="N11" s="88">
        <f>Workouts[[#This Row],[Body spolu]]*Workouts[[#This Row],[koef. Trénera]]</f>
        <v>4.5</v>
      </c>
      <c r="O11" s="53" t="str">
        <f>VLOOKUP(Workouts[[#This Row],[Meno Priezvisko]],Data!$E$62:$G$149,3)</f>
        <v>Tóth, Tomáš</v>
      </c>
      <c r="P11" s="8"/>
      <c r="S11" s="23" t="s">
        <v>34</v>
      </c>
      <c r="T11">
        <v>83.200000000000017</v>
      </c>
      <c r="U11"/>
      <c r="X11" s="23" t="s">
        <v>34</v>
      </c>
      <c r="Y11">
        <v>5</v>
      </c>
      <c r="Z11"/>
    </row>
    <row r="12" spans="1:26" ht="18" x14ac:dyDescent="0.25">
      <c r="B12" s="30">
        <v>45894</v>
      </c>
      <c r="C12" s="9" t="s">
        <v>117</v>
      </c>
      <c r="D12" s="18" t="s">
        <v>34</v>
      </c>
      <c r="E12" s="8" t="s">
        <v>237</v>
      </c>
      <c r="F12" s="20">
        <f>VLOOKUP(E12,Data!$I$21:$J$30,2,FALSE)</f>
        <v>2</v>
      </c>
      <c r="G12" s="13"/>
      <c r="H12" s="13"/>
      <c r="I12" s="21"/>
      <c r="J12" s="90">
        <f>VLOOKUP(Workouts[[#This Row],[Meno Priezvisko]],Data!$E$62:$I$149,5)</f>
        <v>1.3</v>
      </c>
      <c r="K12" s="87">
        <f>VLOOKUP(Workouts[[#This Row],[Tréner]],Data!$N$32:$O$46,2)</f>
        <v>1.5</v>
      </c>
      <c r="L12" s="92">
        <f>(Workouts[[#This Row],[Body za Umiestnenie]]+Workouts[[#This Row],[Body Účasť]])*Workouts[[#This Row],[koef. hráča]]</f>
        <v>2.6</v>
      </c>
      <c r="M12" s="53" t="str">
        <f>VLOOKUP(Workouts[[#This Row],[Meno Priezvisko]],Data!$E$62:$G$149,2)</f>
        <v>IMET SK BA</v>
      </c>
      <c r="N12" s="88">
        <f>Workouts[[#This Row],[Body spolu]]*Workouts[[#This Row],[koef. Trénera]]</f>
        <v>3.9000000000000004</v>
      </c>
      <c r="O12" s="53" t="str">
        <f>VLOOKUP(Workouts[[#This Row],[Meno Priezvisko]],Data!$E$62:$G$149,3)</f>
        <v>Tóth, Tomáš</v>
      </c>
      <c r="P12" s="8"/>
      <c r="S12" s="23" t="s">
        <v>233</v>
      </c>
      <c r="T12">
        <v>37.5</v>
      </c>
      <c r="U12"/>
      <c r="X12" s="23" t="s">
        <v>52</v>
      </c>
      <c r="Y12">
        <v>3</v>
      </c>
      <c r="Z12"/>
    </row>
    <row r="13" spans="1:26" ht="18" x14ac:dyDescent="0.25">
      <c r="B13" s="30">
        <v>45894</v>
      </c>
      <c r="C13" s="9" t="s">
        <v>117</v>
      </c>
      <c r="D13" s="18" t="s">
        <v>4</v>
      </c>
      <c r="E13" s="10" t="s">
        <v>237</v>
      </c>
      <c r="F13" s="20">
        <f>VLOOKUP(E13,Data!$I$21:$J$30,2,FALSE)</f>
        <v>2</v>
      </c>
      <c r="G13" s="14"/>
      <c r="H13" s="14"/>
      <c r="I13" s="20"/>
      <c r="J13" s="91">
        <f>VLOOKUP(Workouts[[#This Row],[Meno Priezvisko]],Data!$E$62:$I$149,5)</f>
        <v>1.5</v>
      </c>
      <c r="K13" s="87">
        <f>VLOOKUP(Workouts[[#This Row],[Tréner]],Data!$N$32:$O$46,2)</f>
        <v>2</v>
      </c>
      <c r="L13" s="93">
        <f>(Workouts[[#This Row],[Body za Umiestnenie]]+Workouts[[#This Row],[Body Účasť]])*Workouts[[#This Row],[koef. hráča]]</f>
        <v>3</v>
      </c>
      <c r="M13" s="53" t="str">
        <f>VLOOKUP(Workouts[[#This Row],[Meno Priezvisko]],Data!$E$62:$G$149,2)</f>
        <v>ŠK Pionierska</v>
      </c>
      <c r="N13" s="88">
        <f>Workouts[[#This Row],[Body spolu]]*Workouts[[#This Row],[koef. Trénera]]</f>
        <v>6</v>
      </c>
      <c r="O13" s="53" t="str">
        <f>VLOOKUP(Workouts[[#This Row],[Meno Priezvisko]],Data!$E$62:$G$149,3)</f>
        <v>Lorinčík, Dušan</v>
      </c>
      <c r="P13" s="10"/>
      <c r="S13" s="23" t="s">
        <v>4</v>
      </c>
      <c r="T13">
        <v>30</v>
      </c>
      <c r="U13"/>
      <c r="X13" s="23" t="s">
        <v>4</v>
      </c>
      <c r="Y13">
        <v>3</v>
      </c>
      <c r="Z13"/>
    </row>
    <row r="14" spans="1:26" ht="18" x14ac:dyDescent="0.25">
      <c r="B14" s="30">
        <v>45913</v>
      </c>
      <c r="C14" s="95" t="s">
        <v>232</v>
      </c>
      <c r="D14" s="18" t="s">
        <v>34</v>
      </c>
      <c r="E14" s="10" t="s">
        <v>15</v>
      </c>
      <c r="F14" s="20">
        <f>VLOOKUP(E14,Data!$I$21:$J$30,2,FALSE)</f>
        <v>4</v>
      </c>
      <c r="G14" s="14">
        <v>1</v>
      </c>
      <c r="H14" s="14"/>
      <c r="I14" s="20">
        <v>16</v>
      </c>
      <c r="J14" s="91">
        <f>VLOOKUP(Workouts[[#This Row],[Meno Priezvisko]],Data!$E$62:$I$149,5)</f>
        <v>1.3</v>
      </c>
      <c r="K14" s="96">
        <f>VLOOKUP(Workouts[[#This Row],[Tréner]],Data!$N$32:$O$46,2)</f>
        <v>1.5</v>
      </c>
      <c r="L14" s="93">
        <f>(Workouts[[#This Row],[Body za Umiestnenie]]+Workouts[[#This Row],[Body Účasť]])*Workouts[[#This Row],[koef. hráča]]</f>
        <v>26</v>
      </c>
      <c r="M14" s="53" t="str">
        <f>VLOOKUP(Workouts[[#This Row],[Meno Priezvisko]],Data!$E$62:$G$149,2)</f>
        <v>IMET SK BA</v>
      </c>
      <c r="N14" s="88">
        <f>Workouts[[#This Row],[Body spolu]]*Workouts[[#This Row],[koef. Trénera]]</f>
        <v>39</v>
      </c>
      <c r="O14" s="53" t="str">
        <f>VLOOKUP(Workouts[[#This Row],[Meno Priezvisko]],Data!$E$62:$G$149,3)</f>
        <v>Tóth, Tomáš</v>
      </c>
      <c r="P14" s="10"/>
      <c r="S14" s="23" t="s">
        <v>52</v>
      </c>
      <c r="T14">
        <v>28.5</v>
      </c>
      <c r="U14"/>
      <c r="X14" s="23" t="s">
        <v>161</v>
      </c>
      <c r="Y14">
        <v>2</v>
      </c>
      <c r="Z14"/>
    </row>
    <row r="15" spans="1:26" ht="18" x14ac:dyDescent="0.25">
      <c r="B15" s="30">
        <v>45913</v>
      </c>
      <c r="C15" s="95" t="s">
        <v>232</v>
      </c>
      <c r="D15" s="18" t="s">
        <v>34</v>
      </c>
      <c r="E15" s="10" t="s">
        <v>15</v>
      </c>
      <c r="F15" s="20">
        <f>VLOOKUP(E15,Data!$I$21:$J$30,2,FALSE)</f>
        <v>4</v>
      </c>
      <c r="G15" s="14">
        <v>4</v>
      </c>
      <c r="H15" s="14"/>
      <c r="I15" s="20">
        <v>2</v>
      </c>
      <c r="J15" s="91">
        <f>VLOOKUP(Workouts[[#This Row],[Meno Priezvisko]],Data!$E$62:$I$149,5)</f>
        <v>1.3</v>
      </c>
      <c r="K15" s="96">
        <f>VLOOKUP(Workouts[[#This Row],[Tréner]],Data!$N$32:$O$46,2)</f>
        <v>1.5</v>
      </c>
      <c r="L15" s="93">
        <f>(Workouts[[#This Row],[Body za Umiestnenie]]+Workouts[[#This Row],[Body Účasť]])*Workouts[[#This Row],[koef. hráča]]</f>
        <v>7.8000000000000007</v>
      </c>
      <c r="M15" s="53" t="str">
        <f>VLOOKUP(Workouts[[#This Row],[Meno Priezvisko]],Data!$E$62:$G$149,2)</f>
        <v>IMET SK BA</v>
      </c>
      <c r="N15" s="88">
        <f>Workouts[[#This Row],[Body spolu]]*Workouts[[#This Row],[koef. Trénera]]</f>
        <v>11.700000000000001</v>
      </c>
      <c r="O15" s="53" t="str">
        <f>VLOOKUP(Workouts[[#This Row],[Meno Priezvisko]],Data!$E$62:$G$149,3)</f>
        <v>Tóth, Tomáš</v>
      </c>
      <c r="P15" s="10"/>
      <c r="S15" s="23" t="s">
        <v>161</v>
      </c>
      <c r="T15">
        <v>23.1</v>
      </c>
      <c r="U15"/>
      <c r="X15" s="23" t="s">
        <v>40</v>
      </c>
      <c r="Y15">
        <v>2</v>
      </c>
      <c r="Z15"/>
    </row>
    <row r="16" spans="1:26" ht="18" x14ac:dyDescent="0.25">
      <c r="B16" s="30">
        <v>45921</v>
      </c>
      <c r="C16" s="95" t="s">
        <v>14</v>
      </c>
      <c r="D16" s="18" t="s">
        <v>4</v>
      </c>
      <c r="E16" s="10" t="s">
        <v>14</v>
      </c>
      <c r="F16" s="20">
        <f>VLOOKUP(E16,Data!$I$21:$J$30,2,FALSE)</f>
        <v>8</v>
      </c>
      <c r="G16" s="14">
        <v>6</v>
      </c>
      <c r="H16" s="14"/>
      <c r="I16" s="20">
        <v>6</v>
      </c>
      <c r="J16" s="91">
        <f>VLOOKUP(Workouts[[#This Row],[Meno Priezvisko]],Data!$E$62:$I$149,5)</f>
        <v>1.5</v>
      </c>
      <c r="K16" s="96">
        <f>VLOOKUP(Workouts[[#This Row],[Tréner]],Data!$N$32:$O$46,2)</f>
        <v>2</v>
      </c>
      <c r="L16" s="93">
        <f>(Workouts[[#This Row],[Body za Umiestnenie]]+Workouts[[#This Row],[Body Účasť]])*Workouts[[#This Row],[koef. hráča]]</f>
        <v>21</v>
      </c>
      <c r="M16" s="53" t="str">
        <f>VLOOKUP(Workouts[[#This Row],[Meno Priezvisko]],Data!$E$62:$G$149,2)</f>
        <v>ŠK Pionierska</v>
      </c>
      <c r="N16" s="88">
        <f>Workouts[[#This Row],[Body spolu]]*Workouts[[#This Row],[koef. Trénera]]</f>
        <v>42</v>
      </c>
      <c r="O16" s="53" t="str">
        <f>VLOOKUP(Workouts[[#This Row],[Meno Priezvisko]],Data!$E$62:$G$149,3)</f>
        <v>Lorinčík, Dušan</v>
      </c>
      <c r="P16" s="10"/>
      <c r="S16" s="23" t="s">
        <v>40</v>
      </c>
      <c r="T16">
        <v>16.5</v>
      </c>
      <c r="U16"/>
      <c r="X16" s="23" t="s">
        <v>233</v>
      </c>
      <c r="Y16">
        <v>2</v>
      </c>
      <c r="Z16"/>
    </row>
    <row r="17" spans="2:26" ht="18" x14ac:dyDescent="0.25">
      <c r="B17" s="30">
        <v>45921</v>
      </c>
      <c r="C17" s="95" t="s">
        <v>14</v>
      </c>
      <c r="D17" s="18" t="s">
        <v>34</v>
      </c>
      <c r="E17" s="10" t="s">
        <v>14</v>
      </c>
      <c r="F17" s="20">
        <f>VLOOKUP(E17,Data!$I$21:$J$30,2,FALSE)</f>
        <v>8</v>
      </c>
      <c r="G17" s="14">
        <v>1</v>
      </c>
      <c r="H17" s="14"/>
      <c r="I17" s="20">
        <v>20</v>
      </c>
      <c r="J17" s="91">
        <f>VLOOKUP(Workouts[[#This Row],[Meno Priezvisko]],Data!$E$62:$I$149,5)</f>
        <v>1.3</v>
      </c>
      <c r="K17" s="96">
        <f>VLOOKUP(Workouts[[#This Row],[Tréner]],Data!$N$32:$O$46,2)</f>
        <v>1.5</v>
      </c>
      <c r="L17" s="93">
        <f>(Workouts[[#This Row],[Body za Umiestnenie]]+Workouts[[#This Row],[Body Účasť]])*Workouts[[#This Row],[koef. hráča]]</f>
        <v>36.4</v>
      </c>
      <c r="M17" s="53" t="str">
        <f>VLOOKUP(Workouts[[#This Row],[Meno Priezvisko]],Data!$E$62:$G$149,2)</f>
        <v>IMET SK BA</v>
      </c>
      <c r="N17" s="88">
        <f>Workouts[[#This Row],[Body spolu]]*Workouts[[#This Row],[koef. Trénera]]</f>
        <v>54.599999999999994</v>
      </c>
      <c r="O17" s="53" t="str">
        <f>VLOOKUP(Workouts[[#This Row],[Meno Priezvisko]],Data!$E$62:$G$149,3)</f>
        <v>Tóth, Tomáš</v>
      </c>
      <c r="P17" s="10"/>
      <c r="S17" s="23" t="s">
        <v>235</v>
      </c>
      <c r="T17">
        <v>12</v>
      </c>
      <c r="U17"/>
      <c r="X17" s="23" t="s">
        <v>62</v>
      </c>
      <c r="Y17">
        <v>1</v>
      </c>
      <c r="Z17"/>
    </row>
    <row r="18" spans="2:26" ht="18" x14ac:dyDescent="0.25">
      <c r="B18" s="30">
        <v>45921</v>
      </c>
      <c r="C18" s="95" t="s">
        <v>14</v>
      </c>
      <c r="D18" s="18" t="s">
        <v>52</v>
      </c>
      <c r="E18" s="10" t="s">
        <v>14</v>
      </c>
      <c r="F18" s="20">
        <f>VLOOKUP(E18,Data!$I$21:$J$30,2,FALSE)</f>
        <v>8</v>
      </c>
      <c r="G18" s="14">
        <v>8</v>
      </c>
      <c r="H18" s="14"/>
      <c r="I18" s="20">
        <v>6</v>
      </c>
      <c r="J18" s="91">
        <f>VLOOKUP(Workouts[[#This Row],[Meno Priezvisko]],Data!$E$62:$I$149,5)</f>
        <v>1.5</v>
      </c>
      <c r="K18" s="96">
        <f>VLOOKUP(Workouts[[#This Row],[Tréner]],Data!$N$32:$O$46,2)</f>
        <v>1.5</v>
      </c>
      <c r="L18" s="93">
        <f>(Workouts[[#This Row],[Body za Umiestnenie]]+Workouts[[#This Row],[Body Účasť]])*Workouts[[#This Row],[koef. hráča]]</f>
        <v>21</v>
      </c>
      <c r="M18" s="53" t="str">
        <f>VLOOKUP(Workouts[[#This Row],[Meno Priezvisko]],Data!$E$62:$G$149,2)</f>
        <v>IMET SK BA</v>
      </c>
      <c r="N18" s="88">
        <f>Workouts[[#This Row],[Body spolu]]*Workouts[[#This Row],[koef. Trénera]]</f>
        <v>31.5</v>
      </c>
      <c r="O18" s="53" t="str">
        <f>VLOOKUP(Workouts[[#This Row],[Meno Priezvisko]],Data!$E$62:$G$149,3)</f>
        <v>Tóth, Tomáš</v>
      </c>
      <c r="P18" s="10"/>
      <c r="S18" s="23" t="s">
        <v>163</v>
      </c>
      <c r="T18">
        <v>6.6000000000000005</v>
      </c>
      <c r="U18"/>
      <c r="X18" s="23" t="s">
        <v>230</v>
      </c>
      <c r="Y18">
        <v>1</v>
      </c>
      <c r="Z18"/>
    </row>
    <row r="19" spans="2:26" ht="18" x14ac:dyDescent="0.25">
      <c r="B19" s="30">
        <v>45921</v>
      </c>
      <c r="C19" s="95" t="s">
        <v>14</v>
      </c>
      <c r="D19" s="18" t="s">
        <v>161</v>
      </c>
      <c r="E19" s="10" t="s">
        <v>14</v>
      </c>
      <c r="F19" s="20">
        <f>VLOOKUP(E19,Data!$I$21:$J$30,2,FALSE)</f>
        <v>8</v>
      </c>
      <c r="G19" s="14">
        <v>7</v>
      </c>
      <c r="H19" s="14"/>
      <c r="I19" s="20">
        <v>6</v>
      </c>
      <c r="J19" s="91">
        <f>VLOOKUP(Workouts[[#This Row],[Meno Priezvisko]],Data!$E$62:$I$149,5)</f>
        <v>1.1000000000000001</v>
      </c>
      <c r="K19" s="96">
        <f>VLOOKUP(Workouts[[#This Row],[Tréner]],Data!$N$32:$O$46,2)</f>
        <v>1</v>
      </c>
      <c r="L19" s="93">
        <f>(Workouts[[#This Row],[Body za Umiestnenie]]+Workouts[[#This Row],[Body Účasť]])*Workouts[[#This Row],[koef. hráča]]</f>
        <v>15.400000000000002</v>
      </c>
      <c r="M19" s="53" t="str">
        <f>VLOOKUP(Workouts[[#This Row],[Meno Priezvisko]],Data!$E$62:$G$149,2)</f>
        <v>POHODA Trnava</v>
      </c>
      <c r="N19" s="88">
        <f>Workouts[[#This Row],[Body spolu]]*Workouts[[#This Row],[koef. Trénera]]</f>
        <v>15.400000000000002</v>
      </c>
      <c r="O19" s="53" t="str">
        <f>VLOOKUP(Workouts[[#This Row],[Meno Priezvisko]],Data!$E$62:$G$149,3)</f>
        <v>Varga, Patrik</v>
      </c>
      <c r="P19" s="10"/>
      <c r="S19" s="23" t="s">
        <v>38</v>
      </c>
      <c r="T19">
        <v>6.6000000000000005</v>
      </c>
      <c r="U19"/>
      <c r="X19" s="23" t="s">
        <v>159</v>
      </c>
      <c r="Y19">
        <v>1</v>
      </c>
      <c r="Z19"/>
    </row>
    <row r="20" spans="2:26" ht="18" x14ac:dyDescent="0.25">
      <c r="B20" s="30">
        <v>45921</v>
      </c>
      <c r="C20" s="95" t="s">
        <v>14</v>
      </c>
      <c r="D20" s="18" t="s">
        <v>40</v>
      </c>
      <c r="E20" s="10" t="s">
        <v>14</v>
      </c>
      <c r="F20" s="20">
        <f>VLOOKUP(E20,Data!$I$21:$J$30,2,FALSE)</f>
        <v>8</v>
      </c>
      <c r="G20" s="14">
        <v>10</v>
      </c>
      <c r="H20" s="14"/>
      <c r="I20" s="20"/>
      <c r="J20" s="91">
        <f>VLOOKUP(Workouts[[#This Row],[Meno Priezvisko]],Data!$E$62:$I$149,5)</f>
        <v>1.5</v>
      </c>
      <c r="K20" s="96">
        <f>VLOOKUP(Workouts[[#This Row],[Tréner]],Data!$N$32:$O$46,2)</f>
        <v>2</v>
      </c>
      <c r="L20" s="93">
        <f>(Workouts[[#This Row],[Body za Umiestnenie]]+Workouts[[#This Row],[Body Účasť]])*Workouts[[#This Row],[koef. hráča]]</f>
        <v>12</v>
      </c>
      <c r="M20" s="53" t="str">
        <f>VLOOKUP(Workouts[[#This Row],[Meno Priezvisko]],Data!$E$62:$G$149,2)</f>
        <v>ŠK Pionierska</v>
      </c>
      <c r="N20" s="88">
        <f>Workouts[[#This Row],[Body spolu]]*Workouts[[#This Row],[koef. Trénera]]</f>
        <v>24</v>
      </c>
      <c r="O20" s="53" t="str">
        <f>VLOOKUP(Workouts[[#This Row],[Meno Priezvisko]],Data!$E$62:$G$149,3)</f>
        <v>Lorinčík, Dušan</v>
      </c>
      <c r="P20" s="10"/>
      <c r="S20" s="23" t="s">
        <v>69</v>
      </c>
      <c r="T20">
        <v>6.6000000000000005</v>
      </c>
      <c r="U20"/>
      <c r="X20" s="23" t="s">
        <v>82</v>
      </c>
      <c r="Y20">
        <v>1</v>
      </c>
      <c r="Z20"/>
    </row>
    <row r="21" spans="2:26" ht="18" x14ac:dyDescent="0.25">
      <c r="B21" s="30">
        <v>45921</v>
      </c>
      <c r="C21" s="95" t="s">
        <v>14</v>
      </c>
      <c r="D21" s="18" t="s">
        <v>233</v>
      </c>
      <c r="E21" s="10" t="s">
        <v>14</v>
      </c>
      <c r="F21" s="20">
        <f>VLOOKUP(E21,Data!$I$21:$J$30,2,FALSE)</f>
        <v>8</v>
      </c>
      <c r="G21" s="14">
        <v>3</v>
      </c>
      <c r="H21" s="14"/>
      <c r="I21" s="20">
        <v>10</v>
      </c>
      <c r="J21" s="91">
        <f>VLOOKUP(Workouts[[#This Row],[Meno Priezvisko]],Data!$E$62:$I$149,5)</f>
        <v>1.5</v>
      </c>
      <c r="K21" s="96">
        <f>VLOOKUP(Workouts[[#This Row],[Tréner]],Data!$N$32:$O$46,2)</f>
        <v>1</v>
      </c>
      <c r="L21" s="93">
        <f>(Workouts[[#This Row],[Body za Umiestnenie]]+Workouts[[#This Row],[Body Účasť]])*Workouts[[#This Row],[koef. hráča]]</f>
        <v>27</v>
      </c>
      <c r="M21" s="53" t="str">
        <f>VLOOKUP(Workouts[[#This Row],[Meno Priezvisko]],Data!$E$62:$G$149,2)</f>
        <v>POHODA Trnava</v>
      </c>
      <c r="N21" s="88">
        <f>Workouts[[#This Row],[Body spolu]]*Workouts[[#This Row],[koef. Trénera]]</f>
        <v>27</v>
      </c>
      <c r="O21" s="53" t="str">
        <f>VLOOKUP(Workouts[[#This Row],[Meno Priezvisko]],Data!$E$62:$G$149,3)</f>
        <v>Varga, Patrik</v>
      </c>
      <c r="P21" s="10"/>
      <c r="S21" s="23" t="s">
        <v>82</v>
      </c>
      <c r="T21">
        <v>5.5</v>
      </c>
      <c r="U21"/>
      <c r="X21" s="23" t="s">
        <v>85</v>
      </c>
      <c r="Y21">
        <v>1</v>
      </c>
      <c r="Z21"/>
    </row>
    <row r="22" spans="2:26" ht="18" x14ac:dyDescent="0.25">
      <c r="B22" s="30">
        <v>45928</v>
      </c>
      <c r="C22" s="95" t="s">
        <v>232</v>
      </c>
      <c r="D22" s="18" t="s">
        <v>235</v>
      </c>
      <c r="E22" s="10" t="s">
        <v>16</v>
      </c>
      <c r="F22" s="20">
        <f>VLOOKUP(E22,Data!$I$21:$J$30,2,FALSE)</f>
        <v>2</v>
      </c>
      <c r="G22" s="14">
        <v>1</v>
      </c>
      <c r="H22" s="14">
        <v>7</v>
      </c>
      <c r="I22" s="20">
        <f>H22-G22</f>
        <v>6</v>
      </c>
      <c r="J22" s="91">
        <f>VLOOKUP(Workouts[[#This Row],[Meno Priezvisko]],Data!$E$62:$I$149,5)</f>
        <v>1.5</v>
      </c>
      <c r="K22" s="96">
        <f>VLOOKUP(Workouts[[#This Row],[Tréner]],Data!$N$32:$O$46,2)</f>
        <v>1</v>
      </c>
      <c r="L22" s="93">
        <f>(Workouts[[#This Row],[Body za Umiestnenie]]+Workouts[[#This Row],[Body Účasť]])*Workouts[[#This Row],[koef. hráča]]</f>
        <v>12</v>
      </c>
      <c r="M22" s="53" t="str">
        <f>VLOOKUP(Workouts[[#This Row],[Meno Priezvisko]],Data!$E$62:$G$149,2)</f>
        <v>POHODA Trnava</v>
      </c>
      <c r="N22" s="88">
        <f>Workouts[[#This Row],[Body spolu]]*Workouts[[#This Row],[koef. Trénera]]</f>
        <v>12</v>
      </c>
      <c r="O22" s="53" t="str">
        <f>VLOOKUP(Workouts[[#This Row],[Meno Priezvisko]],Data!$E$62:$G$149,3)</f>
        <v>Varga, Patrik</v>
      </c>
      <c r="P22" s="10"/>
      <c r="S22" s="23" t="s">
        <v>62</v>
      </c>
      <c r="T22">
        <v>5.5</v>
      </c>
      <c r="U22"/>
      <c r="X22" s="23" t="s">
        <v>38</v>
      </c>
      <c r="Y22">
        <v>1</v>
      </c>
      <c r="Z22"/>
    </row>
    <row r="23" spans="2:26" ht="18" x14ac:dyDescent="0.25">
      <c r="B23" s="30">
        <v>45928</v>
      </c>
      <c r="C23" s="95" t="s">
        <v>232</v>
      </c>
      <c r="D23" s="18" t="s">
        <v>233</v>
      </c>
      <c r="E23" s="10" t="s">
        <v>16</v>
      </c>
      <c r="F23" s="20">
        <f>VLOOKUP(E23,Data!$I$21:$J$30,2,FALSE)</f>
        <v>2</v>
      </c>
      <c r="G23" s="14">
        <v>2</v>
      </c>
      <c r="H23" s="14">
        <v>7</v>
      </c>
      <c r="I23" s="20">
        <f t="shared" ref="I23:I27" si="0">H23-G23</f>
        <v>5</v>
      </c>
      <c r="J23" s="91">
        <f>VLOOKUP(Workouts[[#This Row],[Meno Priezvisko]],Data!$E$62:$I$149,5)</f>
        <v>1.5</v>
      </c>
      <c r="K23" s="96">
        <f>VLOOKUP(Workouts[[#This Row],[Tréner]],Data!$N$32:$O$46,2)</f>
        <v>1</v>
      </c>
      <c r="L23" s="93">
        <f>(Workouts[[#This Row],[Body za Umiestnenie]]+Workouts[[#This Row],[Body Účasť]])*Workouts[[#This Row],[koef. hráča]]</f>
        <v>10.5</v>
      </c>
      <c r="M23" s="53" t="str">
        <f>VLOOKUP(Workouts[[#This Row],[Meno Priezvisko]],Data!$E$62:$G$149,2)</f>
        <v>POHODA Trnava</v>
      </c>
      <c r="N23" s="88">
        <f>Workouts[[#This Row],[Body spolu]]*Workouts[[#This Row],[koef. Trénera]]</f>
        <v>10.5</v>
      </c>
      <c r="O23" s="53" t="str">
        <f>VLOOKUP(Workouts[[#This Row],[Meno Priezvisko]],Data!$E$62:$G$149,3)</f>
        <v>Varga, Patrik</v>
      </c>
      <c r="P23" s="10"/>
      <c r="S23" s="23" t="s">
        <v>65</v>
      </c>
      <c r="T23">
        <v>5.5</v>
      </c>
      <c r="U23"/>
      <c r="X23" s="23" t="s">
        <v>63</v>
      </c>
      <c r="Y23">
        <v>1</v>
      </c>
      <c r="Z23"/>
    </row>
    <row r="24" spans="2:26" ht="18" x14ac:dyDescent="0.25">
      <c r="B24" s="30">
        <v>45928</v>
      </c>
      <c r="C24" s="95" t="s">
        <v>232</v>
      </c>
      <c r="D24" s="18" t="s">
        <v>163</v>
      </c>
      <c r="E24" s="10" t="s">
        <v>16</v>
      </c>
      <c r="F24" s="20">
        <f>VLOOKUP(E24,Data!$I$21:$J$30,2,FALSE)</f>
        <v>2</v>
      </c>
      <c r="G24" s="14">
        <v>3</v>
      </c>
      <c r="H24" s="14">
        <v>7</v>
      </c>
      <c r="I24" s="20">
        <f t="shared" si="0"/>
        <v>4</v>
      </c>
      <c r="J24" s="91">
        <f>VLOOKUP(Workouts[[#This Row],[Meno Priezvisko]],Data!$E$62:$I$149,5)</f>
        <v>1.1000000000000001</v>
      </c>
      <c r="K24" s="96">
        <f>VLOOKUP(Workouts[[#This Row],[Tréner]],Data!$N$32:$O$46,2)</f>
        <v>1.5</v>
      </c>
      <c r="L24" s="93">
        <f>(Workouts[[#This Row],[Body za Umiestnenie]]+Workouts[[#This Row],[Body Účasť]])*Workouts[[#This Row],[koef. hráča]]</f>
        <v>6.6000000000000005</v>
      </c>
      <c r="M24" s="53" t="str">
        <f>VLOOKUP(Workouts[[#This Row],[Meno Priezvisko]],Data!$E$62:$G$149,2)</f>
        <v>BALDI KE</v>
      </c>
      <c r="N24" s="88">
        <f>Workouts[[#This Row],[Body spolu]]*Workouts[[#This Row],[koef. Trénera]]</f>
        <v>9.9</v>
      </c>
      <c r="O24" s="53" t="str">
        <f>VLOOKUP(Workouts[[#This Row],[Meno Priezvisko]],Data!$E$62:$G$149,3)</f>
        <v>Fecák, Tomáš</v>
      </c>
      <c r="P24" s="10"/>
      <c r="S24" s="23" t="s">
        <v>63</v>
      </c>
      <c r="T24">
        <v>4.4000000000000004</v>
      </c>
      <c r="U24"/>
      <c r="X24" s="23" t="s">
        <v>235</v>
      </c>
      <c r="Y24">
        <v>1</v>
      </c>
      <c r="Z24"/>
    </row>
    <row r="25" spans="2:26" ht="18" x14ac:dyDescent="0.25">
      <c r="B25" s="30">
        <v>45928</v>
      </c>
      <c r="C25" s="95" t="s">
        <v>232</v>
      </c>
      <c r="D25" s="18" t="s">
        <v>82</v>
      </c>
      <c r="E25" s="10" t="s">
        <v>16</v>
      </c>
      <c r="F25" s="20">
        <f>VLOOKUP(E25,Data!$I$21:$J$30,2,FALSE)</f>
        <v>2</v>
      </c>
      <c r="G25" s="14">
        <v>4</v>
      </c>
      <c r="H25" s="14">
        <v>7</v>
      </c>
      <c r="I25" s="20">
        <f t="shared" si="0"/>
        <v>3</v>
      </c>
      <c r="J25" s="91">
        <f>VLOOKUP(Workouts[[#This Row],[Meno Priezvisko]],Data!$E$62:$I$149,5)</f>
        <v>1.1000000000000001</v>
      </c>
      <c r="K25" s="96">
        <f>VLOOKUP(Workouts[[#This Row],[Tréner]],Data!$N$32:$O$46,2)</f>
        <v>1.5</v>
      </c>
      <c r="L25" s="93">
        <f>(Workouts[[#This Row],[Body za Umiestnenie]]+Workouts[[#This Row],[Body Účasť]])*Workouts[[#This Row],[koef. hráča]]</f>
        <v>5.5</v>
      </c>
      <c r="M25" s="53" t="str">
        <f>VLOOKUP(Workouts[[#This Row],[Meno Priezvisko]],Data!$E$62:$G$149,2)</f>
        <v>BALDI KE</v>
      </c>
      <c r="N25" s="88">
        <f>Workouts[[#This Row],[Body spolu]]*Workouts[[#This Row],[koef. Trénera]]</f>
        <v>8.25</v>
      </c>
      <c r="O25" s="53" t="str">
        <f>VLOOKUP(Workouts[[#This Row],[Meno Priezvisko]],Data!$E$62:$G$149,3)</f>
        <v>Kuchárik, Tomáš</v>
      </c>
      <c r="P25" s="10"/>
      <c r="S25" s="23" t="s">
        <v>159</v>
      </c>
      <c r="T25">
        <v>4</v>
      </c>
      <c r="U25"/>
      <c r="X25" s="23" t="s">
        <v>68</v>
      </c>
      <c r="Y25">
        <v>1</v>
      </c>
      <c r="Z25"/>
    </row>
    <row r="26" spans="2:26" ht="18" x14ac:dyDescent="0.25">
      <c r="B26" s="30">
        <v>45928</v>
      </c>
      <c r="C26" s="95" t="s">
        <v>232</v>
      </c>
      <c r="D26" s="18" t="s">
        <v>159</v>
      </c>
      <c r="E26" s="10" t="s">
        <v>16</v>
      </c>
      <c r="F26" s="20">
        <f>VLOOKUP(E26,Data!$I$21:$J$30,2,FALSE)</f>
        <v>2</v>
      </c>
      <c r="G26" s="14">
        <v>5</v>
      </c>
      <c r="H26" s="14">
        <v>7</v>
      </c>
      <c r="I26" s="20">
        <f t="shared" si="0"/>
        <v>2</v>
      </c>
      <c r="J26" s="91">
        <f>VLOOKUP(Workouts[[#This Row],[Meno Priezvisko]],Data!$E$62:$I$149,5)</f>
        <v>1</v>
      </c>
      <c r="K26" s="96">
        <f>VLOOKUP(Workouts[[#This Row],[Tréner]],Data!$N$32:$O$46,2)</f>
        <v>1.5</v>
      </c>
      <c r="L26" s="93">
        <f>(Workouts[[#This Row],[Body za Umiestnenie]]+Workouts[[#This Row],[Body Účasť]])*Workouts[[#This Row],[koef. hráča]]</f>
        <v>4</v>
      </c>
      <c r="M26" s="53">
        <f>VLOOKUP(Workouts[[#This Row],[Meno Priezvisko]],Data!$E$62:$G$149,2)</f>
        <v>0</v>
      </c>
      <c r="N26" s="88">
        <f>Workouts[[#This Row],[Body spolu]]*Workouts[[#This Row],[koef. Trénera]]</f>
        <v>6</v>
      </c>
      <c r="O26" s="53" t="str">
        <f>VLOOKUP(Workouts[[#This Row],[Meno Priezvisko]],Data!$E$62:$G$149,3)</f>
        <v>CHÝBA</v>
      </c>
      <c r="P26" s="10"/>
      <c r="S26" s="23" t="s">
        <v>164</v>
      </c>
      <c r="T26">
        <v>4</v>
      </c>
      <c r="X26" s="23" t="s">
        <v>163</v>
      </c>
      <c r="Y26">
        <v>1</v>
      </c>
      <c r="Z26"/>
    </row>
    <row r="27" spans="2:26" ht="18" x14ac:dyDescent="0.25">
      <c r="B27" s="30">
        <v>45928</v>
      </c>
      <c r="C27" s="95" t="s">
        <v>232</v>
      </c>
      <c r="D27" s="18" t="s">
        <v>86</v>
      </c>
      <c r="E27" s="10" t="s">
        <v>16</v>
      </c>
      <c r="F27" s="20">
        <f>VLOOKUP(E27,Data!$I$21:$J$30,2,FALSE)</f>
        <v>2</v>
      </c>
      <c r="G27" s="14">
        <v>6</v>
      </c>
      <c r="H27" s="14">
        <v>7</v>
      </c>
      <c r="I27" s="20">
        <f t="shared" si="0"/>
        <v>1</v>
      </c>
      <c r="J27" s="91">
        <f>VLOOKUP(Workouts[[#This Row],[Meno Priezvisko]],Data!$E$62:$I$149,5)</f>
        <v>1.1000000000000001</v>
      </c>
      <c r="K27" s="96">
        <f>VLOOKUP(Workouts[[#This Row],[Tréner]],Data!$N$32:$O$46,2)</f>
        <v>1.5</v>
      </c>
      <c r="L27" s="93">
        <f>(Workouts[[#This Row],[Body za Umiestnenie]]+Workouts[[#This Row],[Body Účasť]])*Workouts[[#This Row],[koef. hráča]]</f>
        <v>3.3000000000000003</v>
      </c>
      <c r="M27" s="53" t="str">
        <f>VLOOKUP(Workouts[[#This Row],[Meno Priezvisko]],Data!$E$62:$G$149,2)</f>
        <v>BALDI KE</v>
      </c>
      <c r="N27" s="88">
        <f>Workouts[[#This Row],[Body spolu]]*Workouts[[#This Row],[koef. Trénera]]</f>
        <v>4.95</v>
      </c>
      <c r="O27" s="53" t="str">
        <f>VLOOKUP(Workouts[[#This Row],[Meno Priezvisko]],Data!$E$62:$G$149,3)</f>
        <v>Kuchárik, Tomáš</v>
      </c>
      <c r="P27" s="10"/>
      <c r="S27" s="23" t="s">
        <v>86</v>
      </c>
      <c r="T27">
        <v>3.3000000000000003</v>
      </c>
      <c r="X27" s="23" t="s">
        <v>86</v>
      </c>
      <c r="Y27">
        <v>1</v>
      </c>
      <c r="Z27"/>
    </row>
    <row r="28" spans="2:26" ht="18" x14ac:dyDescent="0.25">
      <c r="B28" s="30">
        <v>45928</v>
      </c>
      <c r="C28" s="95" t="s">
        <v>232</v>
      </c>
      <c r="D28" s="18" t="s">
        <v>85</v>
      </c>
      <c r="E28" s="10" t="s">
        <v>16</v>
      </c>
      <c r="F28" s="20">
        <f>VLOOKUP(E28,Data!$I$21:$J$30,2,FALSE)</f>
        <v>2</v>
      </c>
      <c r="G28" s="14">
        <v>7</v>
      </c>
      <c r="H28" s="14">
        <v>7</v>
      </c>
      <c r="I28" s="20"/>
      <c r="J28" s="91">
        <f>VLOOKUP(Workouts[[#This Row],[Meno Priezvisko]],Data!$E$62:$I$149,5)</f>
        <v>1.1000000000000001</v>
      </c>
      <c r="K28" s="96">
        <f>VLOOKUP(Workouts[[#This Row],[Tréner]],Data!$N$32:$O$46,2)</f>
        <v>1.5</v>
      </c>
      <c r="L28" s="93">
        <f>(Workouts[[#This Row],[Body za Umiestnenie]]+Workouts[[#This Row],[Body Účasť]])*Workouts[[#This Row],[koef. hráča]]</f>
        <v>2.2000000000000002</v>
      </c>
      <c r="M28" s="53" t="str">
        <f>VLOOKUP(Workouts[[#This Row],[Meno Priezvisko]],Data!$E$62:$G$149,2)</f>
        <v>BALDI KE</v>
      </c>
      <c r="N28" s="88">
        <f>Workouts[[#This Row],[Body spolu]]*Workouts[[#This Row],[koef. Trénera]]</f>
        <v>3.3000000000000003</v>
      </c>
      <c r="O28" s="53" t="str">
        <f>VLOOKUP(Workouts[[#This Row],[Meno Priezvisko]],Data!$E$62:$G$149,3)</f>
        <v>Kuchárik, Tomáš</v>
      </c>
      <c r="P28" s="10"/>
      <c r="S28" s="23" t="s">
        <v>71</v>
      </c>
      <c r="T28">
        <v>3.3000000000000003</v>
      </c>
      <c r="X28" s="23" t="s">
        <v>164</v>
      </c>
      <c r="Y28">
        <v>1</v>
      </c>
    </row>
    <row r="29" spans="2:26" ht="18" x14ac:dyDescent="0.25">
      <c r="B29" s="30">
        <v>45928</v>
      </c>
      <c r="C29" s="95" t="s">
        <v>232</v>
      </c>
      <c r="D29" s="18" t="s">
        <v>34</v>
      </c>
      <c r="E29" s="10" t="s">
        <v>16</v>
      </c>
      <c r="F29" s="20">
        <f>VLOOKUP(E29,Data!$I$21:$J$30,2,FALSE)</f>
        <v>2</v>
      </c>
      <c r="G29" s="14">
        <v>1</v>
      </c>
      <c r="H29" s="14">
        <v>7</v>
      </c>
      <c r="I29" s="20">
        <f>H29-G29</f>
        <v>6</v>
      </c>
      <c r="J29" s="91">
        <f>VLOOKUP(Workouts[[#This Row],[Meno Priezvisko]],Data!$E$62:$I$149,5)</f>
        <v>1.3</v>
      </c>
      <c r="K29" s="96">
        <f>VLOOKUP(Workouts[[#This Row],[Tréner]],Data!$N$32:$O$46,2)</f>
        <v>1.5</v>
      </c>
      <c r="L29" s="93">
        <f>(Workouts[[#This Row],[Body za Umiestnenie]]+Workouts[[#This Row],[Body Účasť]])*Workouts[[#This Row],[koef. hráča]]</f>
        <v>10.4</v>
      </c>
      <c r="M29" s="53" t="str">
        <f>VLOOKUP(Workouts[[#This Row],[Meno Priezvisko]],Data!$E$62:$G$149,2)</f>
        <v>IMET SK BA</v>
      </c>
      <c r="N29" s="88">
        <f>Workouts[[#This Row],[Body spolu]]*Workouts[[#This Row],[koef. Trénera]]</f>
        <v>15.600000000000001</v>
      </c>
      <c r="O29" s="53" t="str">
        <f>VLOOKUP(Workouts[[#This Row],[Meno Priezvisko]],Data!$E$62:$G$149,3)</f>
        <v>Tóth, Tomáš</v>
      </c>
      <c r="P29" s="10"/>
      <c r="S29" s="23" t="s">
        <v>162</v>
      </c>
      <c r="T29">
        <v>3</v>
      </c>
      <c r="X29" s="23" t="s">
        <v>69</v>
      </c>
      <c r="Y29">
        <v>1</v>
      </c>
    </row>
    <row r="30" spans="2:26" ht="18" x14ac:dyDescent="0.25">
      <c r="B30" s="30">
        <v>45928</v>
      </c>
      <c r="C30" s="95" t="s">
        <v>232</v>
      </c>
      <c r="D30" s="18" t="s">
        <v>161</v>
      </c>
      <c r="E30" s="10" t="s">
        <v>16</v>
      </c>
      <c r="F30" s="20">
        <f>VLOOKUP(E30,Data!$I$21:$J$30,2,FALSE)</f>
        <v>2</v>
      </c>
      <c r="G30" s="14">
        <v>2</v>
      </c>
      <c r="H30" s="14">
        <v>7</v>
      </c>
      <c r="I30" s="20">
        <f t="shared" ref="I30:I34" si="1">H30-G30</f>
        <v>5</v>
      </c>
      <c r="J30" s="91">
        <f>VLOOKUP(Workouts[[#This Row],[Meno Priezvisko]],Data!$E$62:$I$149,5)</f>
        <v>1.1000000000000001</v>
      </c>
      <c r="K30" s="96">
        <f>VLOOKUP(Workouts[[#This Row],[Tréner]],Data!$N$32:$O$46,2)</f>
        <v>1</v>
      </c>
      <c r="L30" s="93">
        <f>(Workouts[[#This Row],[Body za Umiestnenie]]+Workouts[[#This Row],[Body Účasť]])*Workouts[[#This Row],[koef. hráča]]</f>
        <v>7.7000000000000011</v>
      </c>
      <c r="M30" s="53" t="str">
        <f>VLOOKUP(Workouts[[#This Row],[Meno Priezvisko]],Data!$E$62:$G$149,2)</f>
        <v>POHODA Trnava</v>
      </c>
      <c r="N30" s="88">
        <f>Workouts[[#This Row],[Body spolu]]*Workouts[[#This Row],[koef. Trénera]]</f>
        <v>7.7000000000000011</v>
      </c>
      <c r="O30" s="53" t="str">
        <f>VLOOKUP(Workouts[[#This Row],[Meno Priezvisko]],Data!$E$62:$G$149,3)</f>
        <v>Varga, Patrik</v>
      </c>
      <c r="P30" s="10"/>
      <c r="S30" s="23" t="s">
        <v>230</v>
      </c>
      <c r="T30">
        <v>2.2000000000000002</v>
      </c>
      <c r="X30" s="23" t="s">
        <v>162</v>
      </c>
      <c r="Y30">
        <v>1</v>
      </c>
    </row>
    <row r="31" spans="2:26" ht="18" x14ac:dyDescent="0.25">
      <c r="B31" s="30">
        <v>45928</v>
      </c>
      <c r="C31" s="95" t="s">
        <v>232</v>
      </c>
      <c r="D31" s="18" t="s">
        <v>38</v>
      </c>
      <c r="E31" s="10" t="s">
        <v>16</v>
      </c>
      <c r="F31" s="20">
        <f>VLOOKUP(E31,Data!$I$21:$J$30,2,FALSE)</f>
        <v>2</v>
      </c>
      <c r="G31" s="14">
        <v>3</v>
      </c>
      <c r="H31" s="14">
        <v>7</v>
      </c>
      <c r="I31" s="20">
        <f t="shared" si="1"/>
        <v>4</v>
      </c>
      <c r="J31" s="91">
        <f>VLOOKUP(Workouts[[#This Row],[Meno Priezvisko]],Data!$E$62:$I$149,5)</f>
        <v>1.1000000000000001</v>
      </c>
      <c r="K31" s="96">
        <f>VLOOKUP(Workouts[[#This Row],[Tréner]],Data!$N$32:$O$46,2)</f>
        <v>1.5</v>
      </c>
      <c r="L31" s="93">
        <f>(Workouts[[#This Row],[Body za Umiestnenie]]+Workouts[[#This Row],[Body Účasť]])*Workouts[[#This Row],[koef. hráča]]</f>
        <v>6.6000000000000005</v>
      </c>
      <c r="M31" s="53" t="str">
        <f>VLOOKUP(Workouts[[#This Row],[Meno Priezvisko]],Data!$E$62:$G$149,2)</f>
        <v>BALDI KE</v>
      </c>
      <c r="N31" s="88">
        <f>Workouts[[#This Row],[Body spolu]]*Workouts[[#This Row],[koef. Trénera]]</f>
        <v>9.9</v>
      </c>
      <c r="O31" s="53" t="str">
        <f>VLOOKUP(Workouts[[#This Row],[Meno Priezvisko]],Data!$E$62:$G$149,3)</f>
        <v>Fecák, Tomáš</v>
      </c>
      <c r="P31" s="10"/>
      <c r="S31" s="23" t="s">
        <v>85</v>
      </c>
      <c r="T31">
        <v>2.2000000000000002</v>
      </c>
      <c r="X31" s="23" t="s">
        <v>71</v>
      </c>
      <c r="Y31">
        <v>1</v>
      </c>
    </row>
    <row r="32" spans="2:26" ht="18" x14ac:dyDescent="0.25">
      <c r="B32" s="30">
        <v>45928</v>
      </c>
      <c r="C32" s="95" t="s">
        <v>232</v>
      </c>
      <c r="D32" s="18" t="s">
        <v>62</v>
      </c>
      <c r="E32" s="10" t="s">
        <v>16</v>
      </c>
      <c r="F32" s="20">
        <f>VLOOKUP(E32,Data!$I$21:$J$30,2,FALSE)</f>
        <v>2</v>
      </c>
      <c r="G32" s="14">
        <v>4</v>
      </c>
      <c r="H32" s="14">
        <v>7</v>
      </c>
      <c r="I32" s="20">
        <f t="shared" si="1"/>
        <v>3</v>
      </c>
      <c r="J32" s="91">
        <f>VLOOKUP(Workouts[[#This Row],[Meno Priezvisko]],Data!$E$62:$I$149,5)</f>
        <v>1.1000000000000001</v>
      </c>
      <c r="K32" s="96">
        <f>VLOOKUP(Workouts[[#This Row],[Tréner]],Data!$N$32:$O$46,2)</f>
        <v>1.5</v>
      </c>
      <c r="L32" s="93">
        <f>(Workouts[[#This Row],[Body za Umiestnenie]]+Workouts[[#This Row],[Body Účasť]])*Workouts[[#This Row],[koef. hráča]]</f>
        <v>5.5</v>
      </c>
      <c r="M32" s="53" t="str">
        <f>VLOOKUP(Workouts[[#This Row],[Meno Priezvisko]],Data!$E$62:$G$149,2)</f>
        <v>BALDI KE</v>
      </c>
      <c r="N32" s="88">
        <f>Workouts[[#This Row],[Body spolu]]*Workouts[[#This Row],[koef. Trénera]]</f>
        <v>8.25</v>
      </c>
      <c r="O32" s="53" t="str">
        <f>VLOOKUP(Workouts[[#This Row],[Meno Priezvisko]],Data!$E$62:$G$149,3)</f>
        <v>Fecák, Tomáš</v>
      </c>
      <c r="P32" s="10"/>
      <c r="S32" s="23" t="s">
        <v>68</v>
      </c>
      <c r="T32">
        <v>2.2000000000000002</v>
      </c>
      <c r="X32" s="23" t="s">
        <v>65</v>
      </c>
      <c r="Y32">
        <v>1</v>
      </c>
    </row>
    <row r="33" spans="2:25" ht="18" x14ac:dyDescent="0.25">
      <c r="B33" s="30">
        <v>45928</v>
      </c>
      <c r="C33" s="95" t="s">
        <v>232</v>
      </c>
      <c r="D33" s="18" t="s">
        <v>164</v>
      </c>
      <c r="E33" s="10" t="s">
        <v>16</v>
      </c>
      <c r="F33" s="20">
        <f>VLOOKUP(E33,Data!$I$21:$J$30,2,FALSE)</f>
        <v>2</v>
      </c>
      <c r="G33" s="14">
        <v>5</v>
      </c>
      <c r="H33" s="14">
        <v>7</v>
      </c>
      <c r="I33" s="20">
        <f t="shared" si="1"/>
        <v>2</v>
      </c>
      <c r="J33" s="91">
        <f>VLOOKUP(Workouts[[#This Row],[Meno Priezvisko]],Data!$E$62:$I$149,5)</f>
        <v>1</v>
      </c>
      <c r="K33" s="96">
        <f>VLOOKUP(Workouts[[#This Row],[Tréner]],Data!$N$32:$O$46,2)</f>
        <v>1.5</v>
      </c>
      <c r="L33" s="93">
        <f>(Workouts[[#This Row],[Body za Umiestnenie]]+Workouts[[#This Row],[Body Účasť]])*Workouts[[#This Row],[koef. hráča]]</f>
        <v>4</v>
      </c>
      <c r="M33" s="53">
        <f>VLOOKUP(Workouts[[#This Row],[Meno Priezvisko]],Data!$E$62:$G$149,2)</f>
        <v>0</v>
      </c>
      <c r="N33" s="88">
        <f>Workouts[[#This Row],[Body spolu]]*Workouts[[#This Row],[koef. Trénera]]</f>
        <v>6</v>
      </c>
      <c r="O33" s="53" t="str">
        <f>VLOOKUP(Workouts[[#This Row],[Meno Priezvisko]],Data!$E$62:$G$149,3)</f>
        <v>CHÝBA</v>
      </c>
      <c r="P33" s="10"/>
      <c r="S33" s="23" t="s">
        <v>48</v>
      </c>
      <c r="T33">
        <v>295.7</v>
      </c>
      <c r="X33" s="23" t="s">
        <v>48</v>
      </c>
      <c r="Y33">
        <v>33</v>
      </c>
    </row>
    <row r="34" spans="2:25" ht="18" x14ac:dyDescent="0.25">
      <c r="B34" s="30">
        <v>45928</v>
      </c>
      <c r="C34" s="95" t="s">
        <v>232</v>
      </c>
      <c r="D34" s="18" t="s">
        <v>71</v>
      </c>
      <c r="E34" s="10" t="s">
        <v>16</v>
      </c>
      <c r="F34" s="20">
        <f>VLOOKUP(E34,Data!$I$21:$J$30,2,FALSE)</f>
        <v>2</v>
      </c>
      <c r="G34" s="14">
        <v>6</v>
      </c>
      <c r="H34" s="14">
        <v>7</v>
      </c>
      <c r="I34" s="20">
        <f t="shared" si="1"/>
        <v>1</v>
      </c>
      <c r="J34" s="91">
        <f>VLOOKUP(Workouts[[#This Row],[Meno Priezvisko]],Data!$E$62:$I$149,5)</f>
        <v>1.1000000000000001</v>
      </c>
      <c r="K34" s="96">
        <f>VLOOKUP(Workouts[[#This Row],[Tréner]],Data!$N$32:$O$46,2)</f>
        <v>1</v>
      </c>
      <c r="L34" s="93">
        <f>(Workouts[[#This Row],[Body za Umiestnenie]]+Workouts[[#This Row],[Body Účasť]])*Workouts[[#This Row],[koef. hráča]]</f>
        <v>3.3000000000000003</v>
      </c>
      <c r="M34" s="53" t="str">
        <f>VLOOKUP(Workouts[[#This Row],[Meno Priezvisko]],Data!$E$62:$G$149,2)</f>
        <v>ŠK Pionierska</v>
      </c>
      <c r="N34" s="88">
        <f>Workouts[[#This Row],[Body spolu]]*Workouts[[#This Row],[koef. Trénera]]</f>
        <v>3.3000000000000003</v>
      </c>
      <c r="O34" s="53" t="str">
        <f>VLOOKUP(Workouts[[#This Row],[Meno Priezvisko]],Data!$E$62:$G$149,3)</f>
        <v>Tužinčin, Lukáš</v>
      </c>
      <c r="P34" s="10"/>
      <c r="S34"/>
      <c r="T34"/>
      <c r="X34"/>
      <c r="Y34"/>
    </row>
    <row r="35" spans="2:25" ht="18" x14ac:dyDescent="0.25">
      <c r="B35" s="30">
        <v>45928</v>
      </c>
      <c r="C35" s="95" t="s">
        <v>232</v>
      </c>
      <c r="D35" s="18" t="s">
        <v>230</v>
      </c>
      <c r="E35" s="10" t="s">
        <v>16</v>
      </c>
      <c r="F35" s="20">
        <f>VLOOKUP(E35,Data!$I$21:$J$30,2,FALSE)</f>
        <v>2</v>
      </c>
      <c r="G35" s="14">
        <v>7</v>
      </c>
      <c r="H35" s="14">
        <v>7</v>
      </c>
      <c r="I35" s="20"/>
      <c r="J35" s="91">
        <f>VLOOKUP(Workouts[[#This Row],[Meno Priezvisko]],Data!$E$62:$I$149,5)</f>
        <v>1.1000000000000001</v>
      </c>
      <c r="K35" s="96">
        <f>VLOOKUP(Workouts[[#This Row],[Tréner]],Data!$N$32:$O$46,2)</f>
        <v>1</v>
      </c>
      <c r="L35" s="93">
        <f>(Workouts[[#This Row],[Body za Umiestnenie]]+Workouts[[#This Row],[Body Účasť]])*Workouts[[#This Row],[koef. hráča]]</f>
        <v>2.2000000000000002</v>
      </c>
      <c r="M35" s="53" t="str">
        <f>VLOOKUP(Workouts[[#This Row],[Meno Priezvisko]],Data!$E$62:$G$149,2)</f>
        <v>ŠK Pionierska</v>
      </c>
      <c r="N35" s="88">
        <f>Workouts[[#This Row],[Body spolu]]*Workouts[[#This Row],[koef. Trénera]]</f>
        <v>2.2000000000000002</v>
      </c>
      <c r="O35" s="53" t="str">
        <f>VLOOKUP(Workouts[[#This Row],[Meno Priezvisko]],Data!$E$62:$G$149,3)</f>
        <v>Tužinčin, Lukáš</v>
      </c>
      <c r="P35" s="10"/>
      <c r="S35"/>
      <c r="T35"/>
      <c r="X35"/>
      <c r="Y35"/>
    </row>
    <row r="36" spans="2:25" ht="18" x14ac:dyDescent="0.25">
      <c r="B36" s="30">
        <v>45928</v>
      </c>
      <c r="C36" s="95" t="s">
        <v>232</v>
      </c>
      <c r="D36" s="18" t="s">
        <v>69</v>
      </c>
      <c r="E36" s="10" t="s">
        <v>16</v>
      </c>
      <c r="F36" s="20">
        <f>VLOOKUP(E36,Data!$I$21:$J$30,2,FALSE)</f>
        <v>2</v>
      </c>
      <c r="G36" s="14">
        <v>1</v>
      </c>
      <c r="H36" s="14">
        <v>5</v>
      </c>
      <c r="I36" s="20">
        <f>H36-G36</f>
        <v>4</v>
      </c>
      <c r="J36" s="91">
        <f>VLOOKUP(Workouts[[#This Row],[Meno Priezvisko]],Data!$E$62:$I$149,5)</f>
        <v>1.1000000000000001</v>
      </c>
      <c r="K36" s="96">
        <f>VLOOKUP(Workouts[[#This Row],[Tréner]],Data!$N$32:$O$46,2)</f>
        <v>1.5</v>
      </c>
      <c r="L36" s="93">
        <f>(Workouts[[#This Row],[Body za Umiestnenie]]+Workouts[[#This Row],[Body Účasť]])*Workouts[[#This Row],[koef. hráča]]</f>
        <v>6.6000000000000005</v>
      </c>
      <c r="M36" s="53" t="str">
        <f>VLOOKUP(Workouts[[#This Row],[Meno Priezvisko]],Data!$E$62:$G$149,2)</f>
        <v>ŠK Pionierska</v>
      </c>
      <c r="N36" s="88">
        <f>Workouts[[#This Row],[Body spolu]]*Workouts[[#This Row],[koef. Trénera]]</f>
        <v>9.9</v>
      </c>
      <c r="O36" s="53" t="str">
        <f>VLOOKUP(Workouts[[#This Row],[Meno Priezvisko]],Data!$E$62:$G$149,3)</f>
        <v>Kohlerová, Klára</v>
      </c>
      <c r="P36" s="10"/>
      <c r="S36"/>
      <c r="T36"/>
      <c r="X36"/>
      <c r="Y36"/>
    </row>
    <row r="37" spans="2:25" ht="18" x14ac:dyDescent="0.25">
      <c r="B37" s="30">
        <v>45928</v>
      </c>
      <c r="C37" s="95" t="s">
        <v>232</v>
      </c>
      <c r="D37" s="18" t="s">
        <v>65</v>
      </c>
      <c r="E37" s="10" t="s">
        <v>16</v>
      </c>
      <c r="F37" s="20">
        <f>VLOOKUP(E37,Data!$I$21:$J$30,2,FALSE)</f>
        <v>2</v>
      </c>
      <c r="G37" s="14">
        <v>2</v>
      </c>
      <c r="H37" s="14">
        <v>5</v>
      </c>
      <c r="I37" s="20">
        <f t="shared" ref="I37:I39" si="2">H37-G37</f>
        <v>3</v>
      </c>
      <c r="J37" s="91">
        <f>VLOOKUP(Workouts[[#This Row],[Meno Priezvisko]],Data!$E$62:$I$149,5)</f>
        <v>1.1000000000000001</v>
      </c>
      <c r="K37" s="96">
        <f>VLOOKUP(Workouts[[#This Row],[Tréner]],Data!$N$32:$O$46,2)</f>
        <v>1.5</v>
      </c>
      <c r="L37" s="93">
        <f>(Workouts[[#This Row],[Body za Umiestnenie]]+Workouts[[#This Row],[Body Účasť]])*Workouts[[#This Row],[koef. hráča]]</f>
        <v>5.5</v>
      </c>
      <c r="M37" s="53" t="str">
        <f>VLOOKUP(Workouts[[#This Row],[Meno Priezvisko]],Data!$E$62:$G$149,2)</f>
        <v>BALDI KE</v>
      </c>
      <c r="N37" s="88">
        <f>Workouts[[#This Row],[Body spolu]]*Workouts[[#This Row],[koef. Trénera]]</f>
        <v>8.25</v>
      </c>
      <c r="O37" s="53" t="str">
        <f>VLOOKUP(Workouts[[#This Row],[Meno Priezvisko]],Data!$E$62:$G$149,3)</f>
        <v>Fecák, Tomáš</v>
      </c>
      <c r="P37" s="10"/>
      <c r="S37"/>
      <c r="T37"/>
      <c r="X37"/>
      <c r="Y37"/>
    </row>
    <row r="38" spans="2:25" ht="18" x14ac:dyDescent="0.25">
      <c r="B38" s="30">
        <v>45928</v>
      </c>
      <c r="C38" s="95" t="s">
        <v>232</v>
      </c>
      <c r="D38" s="18" t="s">
        <v>63</v>
      </c>
      <c r="E38" s="10" t="s">
        <v>16</v>
      </c>
      <c r="F38" s="20">
        <f>VLOOKUP(E38,Data!$I$21:$J$30,2,FALSE)</f>
        <v>2</v>
      </c>
      <c r="G38" s="14">
        <v>3</v>
      </c>
      <c r="H38" s="14">
        <v>5</v>
      </c>
      <c r="I38" s="20">
        <f t="shared" si="2"/>
        <v>2</v>
      </c>
      <c r="J38" s="91">
        <f>VLOOKUP(Workouts[[#This Row],[Meno Priezvisko]],Data!$E$62:$I$149,5)</f>
        <v>1.1000000000000001</v>
      </c>
      <c r="K38" s="96">
        <f>VLOOKUP(Workouts[[#This Row],[Tréner]],Data!$N$32:$O$46,2)</f>
        <v>1.5</v>
      </c>
      <c r="L38" s="93">
        <f>(Workouts[[#This Row],[Body za Umiestnenie]]+Workouts[[#This Row],[Body Účasť]])*Workouts[[#This Row],[koef. hráča]]</f>
        <v>4.4000000000000004</v>
      </c>
      <c r="M38" s="53" t="str">
        <f>VLOOKUP(Workouts[[#This Row],[Meno Priezvisko]],Data!$E$62:$G$149,2)</f>
        <v>BALDI KE</v>
      </c>
      <c r="N38" s="88">
        <f>Workouts[[#This Row],[Body spolu]]*Workouts[[#This Row],[koef. Trénera]]</f>
        <v>6.6000000000000005</v>
      </c>
      <c r="O38" s="53" t="str">
        <f>VLOOKUP(Workouts[[#This Row],[Meno Priezvisko]],Data!$E$62:$G$149,3)</f>
        <v>Fecák, Tomáš</v>
      </c>
      <c r="P38" s="10"/>
      <c r="S38"/>
      <c r="T38"/>
      <c r="X38"/>
      <c r="Y38"/>
    </row>
    <row r="39" spans="2:25" ht="18" x14ac:dyDescent="0.25">
      <c r="B39" s="30">
        <v>45928</v>
      </c>
      <c r="C39" s="95" t="s">
        <v>232</v>
      </c>
      <c r="D39" s="18" t="s">
        <v>162</v>
      </c>
      <c r="E39" s="10" t="s">
        <v>16</v>
      </c>
      <c r="F39" s="20">
        <f>VLOOKUP(E39,Data!$I$21:$J$30,2,FALSE)</f>
        <v>2</v>
      </c>
      <c r="G39" s="14">
        <v>4</v>
      </c>
      <c r="H39" s="14">
        <v>5</v>
      </c>
      <c r="I39" s="20">
        <f t="shared" si="2"/>
        <v>1</v>
      </c>
      <c r="J39" s="91">
        <f>VLOOKUP(Workouts[[#This Row],[Meno Priezvisko]],Data!$E$62:$I$149,5)</f>
        <v>1</v>
      </c>
      <c r="K39" s="96">
        <f>VLOOKUP(Workouts[[#This Row],[Tréner]],Data!$N$32:$O$46,2)</f>
        <v>1.5</v>
      </c>
      <c r="L39" s="93">
        <f>(Workouts[[#This Row],[Body za Umiestnenie]]+Workouts[[#This Row],[Body Účasť]])*Workouts[[#This Row],[koef. hráča]]</f>
        <v>3</v>
      </c>
      <c r="M39" s="53">
        <f>VLOOKUP(Workouts[[#This Row],[Meno Priezvisko]],Data!$E$62:$G$149,2)</f>
        <v>0</v>
      </c>
      <c r="N39" s="88">
        <f>Workouts[[#This Row],[Body spolu]]*Workouts[[#This Row],[koef. Trénera]]</f>
        <v>4.5</v>
      </c>
      <c r="O39" s="53" t="str">
        <f>VLOOKUP(Workouts[[#This Row],[Meno Priezvisko]],Data!$E$62:$G$149,3)</f>
        <v>CHÝBA</v>
      </c>
      <c r="P39" s="10"/>
      <c r="S39"/>
      <c r="T39"/>
      <c r="X39"/>
      <c r="Y39"/>
    </row>
    <row r="40" spans="2:25" ht="18" x14ac:dyDescent="0.25">
      <c r="B40" s="30">
        <v>45928</v>
      </c>
      <c r="C40" s="95" t="s">
        <v>232</v>
      </c>
      <c r="D40" s="18" t="s">
        <v>68</v>
      </c>
      <c r="E40" s="10" t="s">
        <v>16</v>
      </c>
      <c r="F40" s="20">
        <f>VLOOKUP(E40,Data!$I$21:$J$30,2,FALSE)</f>
        <v>2</v>
      </c>
      <c r="G40" s="14">
        <v>5</v>
      </c>
      <c r="H40" s="14">
        <v>5</v>
      </c>
      <c r="I40" s="20"/>
      <c r="J40" s="91">
        <f>VLOOKUP(Workouts[[#This Row],[Meno Priezvisko]],Data!$E$62:$I$149,5)</f>
        <v>1.1000000000000001</v>
      </c>
      <c r="K40" s="96">
        <f>VLOOKUP(Workouts[[#This Row],[Tréner]],Data!$N$32:$O$46,2)</f>
        <v>1.5</v>
      </c>
      <c r="L40" s="93">
        <f>(Workouts[[#This Row],[Body za Umiestnenie]]+Workouts[[#This Row],[Body Účasť]])*Workouts[[#This Row],[koef. hráča]]</f>
        <v>2.2000000000000002</v>
      </c>
      <c r="M40" s="53" t="str">
        <f>VLOOKUP(Workouts[[#This Row],[Meno Priezvisko]],Data!$E$62:$G$149,2)</f>
        <v>BALDI KE</v>
      </c>
      <c r="N40" s="88">
        <f>Workouts[[#This Row],[Body spolu]]*Workouts[[#This Row],[koef. Trénera]]</f>
        <v>3.3000000000000003</v>
      </c>
      <c r="O40" s="53" t="str">
        <f>VLOOKUP(Workouts[[#This Row],[Meno Priezvisko]],Data!$E$62:$G$149,3)</f>
        <v>Kuchárik, Tomáš</v>
      </c>
      <c r="P40" s="10"/>
      <c r="S40"/>
      <c r="T40"/>
      <c r="X40"/>
      <c r="Y40"/>
    </row>
    <row r="41" spans="2:25" ht="18" x14ac:dyDescent="0.25">
      <c r="B41" s="30">
        <v>45927</v>
      </c>
      <c r="C41" s="95" t="s">
        <v>238</v>
      </c>
      <c r="D41" s="18" t="s">
        <v>4</v>
      </c>
      <c r="E41" s="10" t="s">
        <v>17</v>
      </c>
      <c r="F41" s="20">
        <f>VLOOKUP(E41,Data!$I$21:$J$30,2,FALSE)</f>
        <v>3</v>
      </c>
      <c r="G41" s="14">
        <v>7</v>
      </c>
      <c r="H41" s="14"/>
      <c r="I41" s="20">
        <v>1</v>
      </c>
      <c r="J41" s="91">
        <f>VLOOKUP(Workouts[[#This Row],[Meno Priezvisko]],Data!$E$62:$I$149,5)</f>
        <v>1.5</v>
      </c>
      <c r="K41" s="96">
        <f>VLOOKUP(Workouts[[#This Row],[Tréner]],Data!$N$32:$O$46,2)</f>
        <v>2</v>
      </c>
      <c r="L41" s="93">
        <f>(Workouts[[#This Row],[Body za Umiestnenie]]+Workouts[[#This Row],[Body Účasť]])*Workouts[[#This Row],[koef. hráča]]</f>
        <v>6</v>
      </c>
      <c r="M41" s="53" t="str">
        <f>VLOOKUP(Workouts[[#This Row],[Meno Priezvisko]],Data!$E$62:$G$149,2)</f>
        <v>ŠK Pionierska</v>
      </c>
      <c r="N41" s="88">
        <f>Workouts[[#This Row],[Body spolu]]*Workouts[[#This Row],[koef. Trénera]]</f>
        <v>12</v>
      </c>
      <c r="O41" s="53" t="str">
        <f>VLOOKUP(Workouts[[#This Row],[Meno Priezvisko]],Data!$E$62:$G$149,3)</f>
        <v>Lorinčík, Dušan</v>
      </c>
      <c r="P41" s="10"/>
      <c r="S41"/>
      <c r="T41"/>
      <c r="X41"/>
      <c r="Y41"/>
    </row>
    <row r="42" spans="2:25" ht="18" x14ac:dyDescent="0.25">
      <c r="B42" s="30">
        <v>45927</v>
      </c>
      <c r="C42" s="95" t="s">
        <v>238</v>
      </c>
      <c r="D42" s="18" t="s">
        <v>40</v>
      </c>
      <c r="E42" s="10" t="s">
        <v>17</v>
      </c>
      <c r="F42" s="20">
        <f>VLOOKUP(E42,Data!$I$21:$J$30,2,FALSE)</f>
        <v>3</v>
      </c>
      <c r="G42" s="14">
        <v>25</v>
      </c>
      <c r="H42" s="14"/>
      <c r="I42" s="20"/>
      <c r="J42" s="91">
        <f>VLOOKUP(Workouts[[#This Row],[Meno Priezvisko]],Data!$E$62:$I$149,5)</f>
        <v>1.5</v>
      </c>
      <c r="K42" s="96">
        <f>VLOOKUP(Workouts[[#This Row],[Tréner]],Data!$N$32:$O$46,2)</f>
        <v>2</v>
      </c>
      <c r="L42" s="93">
        <f>(Workouts[[#This Row],[Body za Umiestnenie]]+Workouts[[#This Row],[Body Účasť]])*Workouts[[#This Row],[koef. hráča]]</f>
        <v>4.5</v>
      </c>
      <c r="M42" s="53" t="str">
        <f>VLOOKUP(Workouts[[#This Row],[Meno Priezvisko]],Data!$E$62:$G$149,2)</f>
        <v>ŠK Pionierska</v>
      </c>
      <c r="N42" s="88">
        <f>Workouts[[#This Row],[Body spolu]]*Workouts[[#This Row],[koef. Trénera]]</f>
        <v>9</v>
      </c>
      <c r="O42" s="53" t="str">
        <f>VLOOKUP(Workouts[[#This Row],[Meno Priezvisko]],Data!$E$62:$G$149,3)</f>
        <v>Lorinčík, Dušan</v>
      </c>
      <c r="P42" s="10"/>
      <c r="S42"/>
      <c r="T42"/>
      <c r="X42"/>
      <c r="Y42"/>
    </row>
    <row r="43" spans="2:25" ht="18" x14ac:dyDescent="0.25">
      <c r="B43" s="30">
        <v>45927</v>
      </c>
      <c r="C43" s="95" t="s">
        <v>238</v>
      </c>
      <c r="D43" s="18" t="s">
        <v>52</v>
      </c>
      <c r="E43" s="10" t="s">
        <v>17</v>
      </c>
      <c r="F43" s="20">
        <f>VLOOKUP(E43,Data!$I$21:$J$30,2,FALSE)</f>
        <v>3</v>
      </c>
      <c r="G43" s="14">
        <v>22</v>
      </c>
      <c r="H43" s="14"/>
      <c r="I43" s="20"/>
      <c r="J43" s="91">
        <f>VLOOKUP(Workouts[[#This Row],[Meno Priezvisko]],Data!$E$62:$I$149,5)</f>
        <v>1.5</v>
      </c>
      <c r="K43" s="96">
        <f>VLOOKUP(Workouts[[#This Row],[Tréner]],Data!$N$32:$O$46,2)</f>
        <v>1.5</v>
      </c>
      <c r="L43" s="93">
        <f>(Workouts[[#This Row],[Body za Umiestnenie]]+Workouts[[#This Row],[Body Účasť]])*Workouts[[#This Row],[koef. hráča]]</f>
        <v>4.5</v>
      </c>
      <c r="M43" s="53" t="str">
        <f>VLOOKUP(Workouts[[#This Row],[Meno Priezvisko]],Data!$E$62:$G$149,2)</f>
        <v>IMET SK BA</v>
      </c>
      <c r="N43" s="88">
        <f>Workouts[[#This Row],[Body spolu]]*Workouts[[#This Row],[koef. Trénera]]</f>
        <v>6.75</v>
      </c>
      <c r="O43" s="53" t="str">
        <f>VLOOKUP(Workouts[[#This Row],[Meno Priezvisko]],Data!$E$62:$G$149,3)</f>
        <v>Tóth, Tomáš</v>
      </c>
      <c r="P43" s="10"/>
      <c r="S43"/>
      <c r="T43"/>
      <c r="X43"/>
      <c r="Y43"/>
    </row>
    <row r="44" spans="2:25" x14ac:dyDescent="0.2">
      <c r="S44"/>
      <c r="T44"/>
      <c r="X44"/>
      <c r="Y44"/>
    </row>
    <row r="45" spans="2:25" x14ac:dyDescent="0.2">
      <c r="S45"/>
      <c r="T45"/>
      <c r="X45"/>
      <c r="Y45"/>
    </row>
    <row r="46" spans="2:25" x14ac:dyDescent="0.2">
      <c r="S46"/>
      <c r="T46"/>
      <c r="X46"/>
      <c r="Y46"/>
    </row>
    <row r="47" spans="2:25" x14ac:dyDescent="0.2">
      <c r="S47"/>
      <c r="T47"/>
      <c r="X47"/>
      <c r="Y47"/>
    </row>
    <row r="48" spans="2:25" x14ac:dyDescent="0.2">
      <c r="S48"/>
      <c r="T48"/>
      <c r="X48"/>
      <c r="Y48"/>
    </row>
    <row r="49" spans="19:25" x14ac:dyDescent="0.2">
      <c r="S49"/>
      <c r="T49"/>
      <c r="X49"/>
      <c r="Y49"/>
    </row>
    <row r="50" spans="19:25" x14ac:dyDescent="0.2">
      <c r="S50"/>
      <c r="T50"/>
      <c r="X50"/>
      <c r="Y50"/>
    </row>
    <row r="51" spans="19:25" x14ac:dyDescent="0.2">
      <c r="S51"/>
      <c r="T51"/>
      <c r="X51"/>
      <c r="Y51"/>
    </row>
    <row r="52" spans="19:25" x14ac:dyDescent="0.2">
      <c r="S52"/>
      <c r="T52"/>
      <c r="X52"/>
      <c r="Y52"/>
    </row>
    <row r="53" spans="19:25" x14ac:dyDescent="0.2">
      <c r="S53"/>
      <c r="T53"/>
      <c r="X53"/>
      <c r="Y53"/>
    </row>
    <row r="54" spans="19:25" x14ac:dyDescent="0.2">
      <c r="S54"/>
      <c r="T54"/>
      <c r="X54"/>
      <c r="Y54"/>
    </row>
    <row r="55" spans="19:25" x14ac:dyDescent="0.2">
      <c r="S55"/>
      <c r="T55"/>
      <c r="X55"/>
      <c r="Y55"/>
    </row>
    <row r="56" spans="19:25" x14ac:dyDescent="0.2">
      <c r="S56"/>
      <c r="T56"/>
      <c r="X56"/>
      <c r="Y56"/>
    </row>
    <row r="57" spans="19:25" x14ac:dyDescent="0.2">
      <c r="S57"/>
      <c r="T57"/>
      <c r="X57"/>
      <c r="Y57"/>
    </row>
    <row r="58" spans="19:25" x14ac:dyDescent="0.2">
      <c r="S58"/>
      <c r="T58"/>
      <c r="X58"/>
      <c r="Y58"/>
    </row>
    <row r="59" spans="19:25" x14ac:dyDescent="0.2">
      <c r="S59"/>
      <c r="T59"/>
      <c r="X59"/>
      <c r="Y59"/>
    </row>
    <row r="60" spans="19:25" x14ac:dyDescent="0.2">
      <c r="S60"/>
      <c r="T60"/>
      <c r="X60"/>
      <c r="Y60"/>
    </row>
    <row r="61" spans="19:25" x14ac:dyDescent="0.2">
      <c r="S61"/>
      <c r="T61"/>
      <c r="X61"/>
      <c r="Y61"/>
    </row>
    <row r="62" spans="19:25" x14ac:dyDescent="0.2">
      <c r="S62"/>
      <c r="T62"/>
      <c r="X62"/>
      <c r="Y62"/>
    </row>
    <row r="63" spans="19:25" x14ac:dyDescent="0.2">
      <c r="S63"/>
      <c r="T63"/>
      <c r="X63"/>
      <c r="Y63"/>
    </row>
    <row r="64" spans="19:25" x14ac:dyDescent="0.2">
      <c r="X64"/>
    </row>
    <row r="65" spans="24:24" x14ac:dyDescent="0.2">
      <c r="X65"/>
    </row>
    <row r="66" spans="24:24" x14ac:dyDescent="0.2">
      <c r="X66"/>
    </row>
    <row r="67" spans="24:24" x14ac:dyDescent="0.2">
      <c r="X67"/>
    </row>
    <row r="68" spans="24:24" x14ac:dyDescent="0.2">
      <c r="X68"/>
    </row>
    <row r="69" spans="24:24" x14ac:dyDescent="0.2">
      <c r="X69"/>
    </row>
    <row r="70" spans="24:24" x14ac:dyDescent="0.2">
      <c r="X70"/>
    </row>
    <row r="71" spans="24:24" x14ac:dyDescent="0.2">
      <c r="X71"/>
    </row>
    <row r="72" spans="24:24" x14ac:dyDescent="0.2">
      <c r="X72"/>
    </row>
    <row r="73" spans="24:24" x14ac:dyDescent="0.2">
      <c r="X73"/>
    </row>
    <row r="74" spans="24:24" x14ac:dyDescent="0.2">
      <c r="X74"/>
    </row>
    <row r="75" spans="24:24" x14ac:dyDescent="0.2">
      <c r="X75"/>
    </row>
    <row r="76" spans="24:24" x14ac:dyDescent="0.2">
      <c r="X76"/>
    </row>
    <row r="77" spans="24:24" x14ac:dyDescent="0.2">
      <c r="X77"/>
    </row>
    <row r="78" spans="24:24" x14ac:dyDescent="0.2">
      <c r="X78"/>
    </row>
    <row r="79" spans="24:24" x14ac:dyDescent="0.2">
      <c r="X79"/>
    </row>
    <row r="80" spans="24:24" x14ac:dyDescent="0.2">
      <c r="X80"/>
    </row>
    <row r="81" spans="24:24" x14ac:dyDescent="0.2">
      <c r="X81"/>
    </row>
    <row r="82" spans="24:24" x14ac:dyDescent="0.2">
      <c r="X82"/>
    </row>
    <row r="83" spans="24:24" x14ac:dyDescent="0.2">
      <c r="X83"/>
    </row>
    <row r="84" spans="24:24" x14ac:dyDescent="0.2">
      <c r="X84"/>
    </row>
    <row r="85" spans="24:24" x14ac:dyDescent="0.2">
      <c r="X85"/>
    </row>
    <row r="86" spans="24:24" x14ac:dyDescent="0.2">
      <c r="X86"/>
    </row>
    <row r="87" spans="24:24" x14ac:dyDescent="0.2">
      <c r="X87"/>
    </row>
    <row r="88" spans="24:24" x14ac:dyDescent="0.2">
      <c r="X88"/>
    </row>
    <row r="89" spans="24:24" x14ac:dyDescent="0.2">
      <c r="X89"/>
    </row>
    <row r="90" spans="24:24" x14ac:dyDescent="0.2">
      <c r="X90"/>
    </row>
    <row r="91" spans="24:24" x14ac:dyDescent="0.2">
      <c r="X91"/>
    </row>
    <row r="92" spans="24:24" x14ac:dyDescent="0.2">
      <c r="X92"/>
    </row>
    <row r="93" spans="24:24" x14ac:dyDescent="0.2">
      <c r="X93"/>
    </row>
    <row r="94" spans="24:24" x14ac:dyDescent="0.2">
      <c r="X94"/>
    </row>
    <row r="95" spans="24:24" x14ac:dyDescent="0.2">
      <c r="X95"/>
    </row>
    <row r="96" spans="24:24" x14ac:dyDescent="0.2">
      <c r="X96"/>
    </row>
    <row r="97" spans="24:24" x14ac:dyDescent="0.2">
      <c r="X97"/>
    </row>
    <row r="98" spans="24:24" x14ac:dyDescent="0.2">
      <c r="X98"/>
    </row>
    <row r="99" spans="24:24" x14ac:dyDescent="0.2">
      <c r="X99"/>
    </row>
    <row r="100" spans="24:24" x14ac:dyDescent="0.2">
      <c r="X100"/>
    </row>
    <row r="101" spans="24:24" x14ac:dyDescent="0.2">
      <c r="X101"/>
    </row>
    <row r="102" spans="24:24" x14ac:dyDescent="0.2">
      <c r="X102"/>
    </row>
    <row r="103" spans="24:24" x14ac:dyDescent="0.2">
      <c r="X103"/>
    </row>
    <row r="104" spans="24:24" x14ac:dyDescent="0.2">
      <c r="X104"/>
    </row>
    <row r="105" spans="24:24" x14ac:dyDescent="0.2">
      <c r="X105"/>
    </row>
    <row r="106" spans="24:24" x14ac:dyDescent="0.2">
      <c r="X106"/>
    </row>
  </sheetData>
  <dataConsolidate/>
  <phoneticPr fontId="11" type="noConversion"/>
  <printOptions horizontalCentered="1"/>
  <pageMargins left="0.25" right="0.25" top="0.75" bottom="0.75" header="0.3" footer="0.3"/>
  <pageSetup scale="46" fitToHeight="0" orientation="portrait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D11:D43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25"/>
  <sheetViews>
    <sheetView showGridLines="0" zoomScaleNormal="115" workbookViewId="0">
      <selection activeCell="I24" sqref="I24"/>
    </sheetView>
  </sheetViews>
  <sheetFormatPr defaultColWidth="11" defaultRowHeight="14.25" x14ac:dyDescent="0.2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0.375" bestFit="1" customWidth="1"/>
    <col min="6" max="6" width="33.875" customWidth="1"/>
    <col min="7" max="7" width="29.5" bestFit="1" customWidth="1"/>
    <col min="8" max="8" width="6.875" bestFit="1" customWidth="1"/>
    <col min="9" max="9" width="25.125" bestFit="1" customWidth="1"/>
    <col min="10" max="11" width="21.875" bestFit="1" customWidth="1"/>
    <col min="14" max="14" width="15" bestFit="1" customWidth="1"/>
  </cols>
  <sheetData>
    <row r="1" spans="2:11" ht="15" thickBot="1" x14ac:dyDescent="0.25">
      <c r="B1" t="s">
        <v>45</v>
      </c>
    </row>
    <row r="2" spans="2:11" ht="17.100000000000001" customHeight="1" thickTop="1" x14ac:dyDescent="0.2">
      <c r="B2" t="s">
        <v>3</v>
      </c>
      <c r="F2" s="56" t="s">
        <v>6</v>
      </c>
      <c r="G2" s="57"/>
      <c r="H2" s="57"/>
      <c r="I2" s="57"/>
      <c r="J2" s="57"/>
      <c r="K2" s="58"/>
    </row>
    <row r="3" spans="2:11" x14ac:dyDescent="0.2">
      <c r="B3" t="s">
        <v>4</v>
      </c>
      <c r="F3" s="59" t="s">
        <v>7</v>
      </c>
      <c r="G3" s="60"/>
      <c r="H3" s="60"/>
      <c r="I3" s="60"/>
      <c r="J3" s="60"/>
      <c r="K3" s="61"/>
    </row>
    <row r="4" spans="2:11" x14ac:dyDescent="0.2">
      <c r="B4" t="s">
        <v>40</v>
      </c>
      <c r="F4" s="62"/>
      <c r="G4" s="63" t="s">
        <v>14</v>
      </c>
      <c r="H4" s="63" t="s">
        <v>15</v>
      </c>
      <c r="I4" s="63" t="s">
        <v>16</v>
      </c>
      <c r="J4" s="63" t="s">
        <v>17</v>
      </c>
      <c r="K4" s="64" t="s">
        <v>18</v>
      </c>
    </row>
    <row r="5" spans="2:11" x14ac:dyDescent="0.2">
      <c r="B5" t="s">
        <v>52</v>
      </c>
      <c r="F5" s="65" t="s">
        <v>8</v>
      </c>
      <c r="G5" s="54">
        <v>8</v>
      </c>
      <c r="H5" s="54">
        <v>4</v>
      </c>
      <c r="I5" s="54">
        <v>2</v>
      </c>
      <c r="J5" s="54">
        <v>3</v>
      </c>
      <c r="K5" s="66">
        <v>2</v>
      </c>
    </row>
    <row r="6" spans="2:11" x14ac:dyDescent="0.2">
      <c r="B6" t="s">
        <v>34</v>
      </c>
      <c r="F6" s="67"/>
      <c r="G6" s="98" t="s">
        <v>9</v>
      </c>
      <c r="H6" s="98"/>
      <c r="I6" s="98"/>
      <c r="J6" s="98"/>
      <c r="K6" s="99"/>
    </row>
    <row r="7" spans="2:11" x14ac:dyDescent="0.2">
      <c r="B7" t="s">
        <v>35</v>
      </c>
      <c r="F7" s="68" t="s">
        <v>10</v>
      </c>
      <c r="G7" s="54">
        <v>20</v>
      </c>
      <c r="H7" s="54">
        <v>16</v>
      </c>
      <c r="I7" s="100" t="s">
        <v>116</v>
      </c>
      <c r="J7" s="54">
        <v>6</v>
      </c>
      <c r="K7" s="66">
        <v>5</v>
      </c>
    </row>
    <row r="8" spans="2:11" x14ac:dyDescent="0.2">
      <c r="B8" t="s">
        <v>36</v>
      </c>
      <c r="F8" s="68" t="s">
        <v>11</v>
      </c>
      <c r="G8" s="54">
        <v>16</v>
      </c>
      <c r="H8" s="54">
        <v>10</v>
      </c>
      <c r="I8" s="101"/>
      <c r="J8" s="54">
        <v>4</v>
      </c>
      <c r="K8" s="66">
        <v>3</v>
      </c>
    </row>
    <row r="9" spans="2:11" x14ac:dyDescent="0.2">
      <c r="B9" t="s">
        <v>59</v>
      </c>
      <c r="F9" s="68" t="s">
        <v>12</v>
      </c>
      <c r="G9" s="54">
        <v>10</v>
      </c>
      <c r="H9" s="54">
        <v>6</v>
      </c>
      <c r="I9" s="101"/>
      <c r="J9" s="54">
        <v>2</v>
      </c>
      <c r="K9" s="66">
        <v>2</v>
      </c>
    </row>
    <row r="10" spans="2:11" x14ac:dyDescent="0.2">
      <c r="B10" t="s">
        <v>37</v>
      </c>
      <c r="F10" s="68" t="s">
        <v>31</v>
      </c>
      <c r="G10" s="54">
        <v>6</v>
      </c>
      <c r="H10" s="54">
        <v>2</v>
      </c>
      <c r="I10" s="102"/>
      <c r="J10" s="54">
        <v>1</v>
      </c>
      <c r="K10" s="66">
        <v>1</v>
      </c>
    </row>
    <row r="11" spans="2:11" x14ac:dyDescent="0.2">
      <c r="B11" t="s">
        <v>53</v>
      </c>
      <c r="F11" s="69"/>
      <c r="G11" s="70"/>
      <c r="H11" s="70"/>
      <c r="I11" s="70"/>
      <c r="J11" s="70"/>
      <c r="K11" s="71"/>
    </row>
    <row r="12" spans="2:11" x14ac:dyDescent="0.2">
      <c r="B12" t="s">
        <v>55</v>
      </c>
      <c r="F12" s="69"/>
      <c r="G12" s="72" t="s">
        <v>13</v>
      </c>
      <c r="H12" s="60"/>
      <c r="I12" s="60"/>
      <c r="J12" s="73"/>
      <c r="K12" s="74"/>
    </row>
    <row r="13" spans="2:11" x14ac:dyDescent="0.2">
      <c r="B13" t="s">
        <v>54</v>
      </c>
      <c r="F13" s="69"/>
      <c r="G13" s="75" t="s">
        <v>41</v>
      </c>
      <c r="H13" s="76"/>
      <c r="I13" s="55">
        <v>4</v>
      </c>
      <c r="J13" s="77"/>
      <c r="K13" s="78"/>
    </row>
    <row r="14" spans="2:11" x14ac:dyDescent="0.2">
      <c r="B14" t="s">
        <v>43</v>
      </c>
      <c r="F14" s="69"/>
      <c r="G14" s="75" t="s">
        <v>19</v>
      </c>
      <c r="H14" s="76"/>
      <c r="I14" s="55">
        <v>2</v>
      </c>
      <c r="J14" s="77"/>
      <c r="K14" s="78"/>
    </row>
    <row r="15" spans="2:11" x14ac:dyDescent="0.2">
      <c r="B15" t="s">
        <v>163</v>
      </c>
      <c r="F15" s="69"/>
      <c r="G15" s="75" t="s">
        <v>20</v>
      </c>
      <c r="H15" s="76"/>
      <c r="I15" s="55">
        <v>3</v>
      </c>
      <c r="J15" s="77"/>
      <c r="K15" s="78"/>
    </row>
    <row r="16" spans="2:11" ht="15" thickBot="1" x14ac:dyDescent="0.25">
      <c r="B16" t="s">
        <v>38</v>
      </c>
      <c r="F16" s="79"/>
      <c r="G16" s="80" t="s">
        <v>21</v>
      </c>
      <c r="H16" s="81"/>
      <c r="I16" s="82">
        <v>3</v>
      </c>
      <c r="J16" s="83"/>
      <c r="K16" s="84"/>
    </row>
    <row r="17" spans="2:15" ht="15" thickTop="1" x14ac:dyDescent="0.2">
      <c r="B17" t="s">
        <v>235</v>
      </c>
    </row>
    <row r="18" spans="2:15" x14ac:dyDescent="0.2">
      <c r="B18" t="s">
        <v>233</v>
      </c>
    </row>
    <row r="19" spans="2:15" x14ac:dyDescent="0.2">
      <c r="B19" t="s">
        <v>234</v>
      </c>
      <c r="F19" t="s">
        <v>23</v>
      </c>
    </row>
    <row r="20" spans="2:15" x14ac:dyDescent="0.2">
      <c r="B20" t="s">
        <v>161</v>
      </c>
    </row>
    <row r="21" spans="2:15" x14ac:dyDescent="0.2">
      <c r="B21" t="s">
        <v>39</v>
      </c>
      <c r="F21" t="s">
        <v>22</v>
      </c>
      <c r="G21" t="s">
        <v>25</v>
      </c>
      <c r="I21" t="s">
        <v>22</v>
      </c>
      <c r="J21" t="s">
        <v>25</v>
      </c>
    </row>
    <row r="22" spans="2:15" x14ac:dyDescent="0.2">
      <c r="B22" t="s">
        <v>56</v>
      </c>
      <c r="F22" t="s">
        <v>14</v>
      </c>
      <c r="G22" s="19">
        <v>8</v>
      </c>
      <c r="I22" t="s">
        <v>14</v>
      </c>
      <c r="J22">
        <v>8</v>
      </c>
    </row>
    <row r="23" spans="2:15" x14ac:dyDescent="0.2">
      <c r="B23" t="s">
        <v>57</v>
      </c>
      <c r="F23" t="s">
        <v>15</v>
      </c>
      <c r="G23" s="19">
        <v>4</v>
      </c>
      <c r="I23" t="s">
        <v>15</v>
      </c>
      <c r="J23">
        <v>4</v>
      </c>
    </row>
    <row r="24" spans="2:15" x14ac:dyDescent="0.2">
      <c r="B24" t="s">
        <v>44</v>
      </c>
      <c r="F24" t="s">
        <v>16</v>
      </c>
      <c r="G24" s="19">
        <v>2</v>
      </c>
      <c r="I24" s="97" t="s">
        <v>237</v>
      </c>
      <c r="J24">
        <v>2</v>
      </c>
    </row>
    <row r="25" spans="2:15" x14ac:dyDescent="0.2">
      <c r="B25" t="s">
        <v>49</v>
      </c>
      <c r="F25" t="s">
        <v>17</v>
      </c>
      <c r="G25" s="19">
        <v>3</v>
      </c>
      <c r="I25" t="s">
        <v>21</v>
      </c>
      <c r="J25">
        <v>3</v>
      </c>
    </row>
    <row r="26" spans="2:15" x14ac:dyDescent="0.2">
      <c r="B26" t="s">
        <v>50</v>
      </c>
      <c r="F26" t="s">
        <v>18</v>
      </c>
      <c r="G26" s="19">
        <v>2</v>
      </c>
      <c r="I26" t="s">
        <v>236</v>
      </c>
      <c r="J26">
        <v>3</v>
      </c>
    </row>
    <row r="27" spans="2:15" x14ac:dyDescent="0.2">
      <c r="B27" t="s">
        <v>58</v>
      </c>
      <c r="F27" t="s">
        <v>41</v>
      </c>
      <c r="G27" s="19">
        <v>4</v>
      </c>
      <c r="I27" t="s">
        <v>16</v>
      </c>
      <c r="J27">
        <v>2</v>
      </c>
    </row>
    <row r="28" spans="2:15" x14ac:dyDescent="0.2">
      <c r="B28" t="s">
        <v>51</v>
      </c>
      <c r="F28" t="s">
        <v>237</v>
      </c>
      <c r="G28" s="19">
        <v>2</v>
      </c>
      <c r="I28" t="s">
        <v>17</v>
      </c>
      <c r="J28">
        <v>3</v>
      </c>
    </row>
    <row r="29" spans="2:15" x14ac:dyDescent="0.2">
      <c r="B29" t="s">
        <v>60</v>
      </c>
      <c r="F29" t="s">
        <v>236</v>
      </c>
      <c r="G29" s="19">
        <v>3</v>
      </c>
      <c r="I29" t="s">
        <v>18</v>
      </c>
      <c r="J29">
        <v>2</v>
      </c>
    </row>
    <row r="30" spans="2:15" x14ac:dyDescent="0.2">
      <c r="B30" t="s">
        <v>61</v>
      </c>
      <c r="F30" t="s">
        <v>21</v>
      </c>
      <c r="G30" s="16">
        <v>3</v>
      </c>
      <c r="I30" t="s">
        <v>41</v>
      </c>
      <c r="J30">
        <v>4</v>
      </c>
    </row>
    <row r="31" spans="2:15" x14ac:dyDescent="0.2">
      <c r="B31" t="s">
        <v>62</v>
      </c>
    </row>
    <row r="32" spans="2:15" x14ac:dyDescent="0.2">
      <c r="B32" t="s">
        <v>63</v>
      </c>
      <c r="N32" t="s">
        <v>90</v>
      </c>
      <c r="O32" t="s">
        <v>118</v>
      </c>
    </row>
    <row r="33" spans="2:15" x14ac:dyDescent="0.2">
      <c r="B33" t="s">
        <v>64</v>
      </c>
      <c r="F33" t="s">
        <v>14</v>
      </c>
      <c r="I33" s="17">
        <v>10</v>
      </c>
      <c r="N33" t="s">
        <v>92</v>
      </c>
      <c r="O33">
        <v>2.5</v>
      </c>
    </row>
    <row r="34" spans="2:15" x14ac:dyDescent="0.2">
      <c r="B34" t="s">
        <v>65</v>
      </c>
      <c r="I34" s="17">
        <v>6</v>
      </c>
      <c r="N34" t="s">
        <v>94</v>
      </c>
      <c r="O34">
        <v>1.5</v>
      </c>
    </row>
    <row r="35" spans="2:15" x14ac:dyDescent="0.2">
      <c r="B35" t="s">
        <v>66</v>
      </c>
      <c r="G35" s="86" t="s">
        <v>14</v>
      </c>
      <c r="H35" s="86" t="s">
        <v>15</v>
      </c>
      <c r="I35" s="86" t="s">
        <v>16</v>
      </c>
      <c r="J35" s="86" t="s">
        <v>17</v>
      </c>
      <c r="K35" s="86" t="s">
        <v>18</v>
      </c>
      <c r="N35" t="s">
        <v>96</v>
      </c>
      <c r="O35">
        <v>1.5</v>
      </c>
    </row>
    <row r="36" spans="2:15" x14ac:dyDescent="0.2">
      <c r="B36" t="s">
        <v>67</v>
      </c>
      <c r="F36" s="15" t="s">
        <v>30</v>
      </c>
      <c r="G36" s="85">
        <v>8</v>
      </c>
      <c r="H36" s="85">
        <v>4</v>
      </c>
      <c r="I36" s="85">
        <v>2</v>
      </c>
      <c r="J36" s="85">
        <v>3</v>
      </c>
      <c r="K36" s="85">
        <v>2</v>
      </c>
      <c r="N36" t="s">
        <v>97</v>
      </c>
      <c r="O36">
        <v>1.5</v>
      </c>
    </row>
    <row r="37" spans="2:15" x14ac:dyDescent="0.2">
      <c r="B37" t="s">
        <v>68</v>
      </c>
      <c r="F37">
        <v>1</v>
      </c>
      <c r="G37" s="85">
        <v>20</v>
      </c>
      <c r="H37" s="85">
        <v>16</v>
      </c>
      <c r="I37" s="103">
        <f>I33-I34</f>
        <v>4</v>
      </c>
      <c r="J37" s="85">
        <v>6</v>
      </c>
      <c r="K37" s="85">
        <v>5</v>
      </c>
      <c r="N37" t="s">
        <v>99</v>
      </c>
      <c r="O37">
        <v>2</v>
      </c>
    </row>
    <row r="38" spans="2:15" x14ac:dyDescent="0.2">
      <c r="B38" t="s">
        <v>69</v>
      </c>
      <c r="F38">
        <v>2</v>
      </c>
      <c r="G38" s="85">
        <v>16</v>
      </c>
      <c r="H38" s="85">
        <v>10</v>
      </c>
      <c r="I38" s="104"/>
      <c r="J38" s="85">
        <v>4</v>
      </c>
      <c r="K38" s="85">
        <v>3</v>
      </c>
      <c r="N38" t="s">
        <v>101</v>
      </c>
      <c r="O38">
        <v>1.5</v>
      </c>
    </row>
    <row r="39" spans="2:15" x14ac:dyDescent="0.2">
      <c r="B39" t="s">
        <v>70</v>
      </c>
      <c r="F39">
        <v>3</v>
      </c>
      <c r="G39" s="85">
        <v>10</v>
      </c>
      <c r="H39" s="85">
        <v>6</v>
      </c>
      <c r="I39" s="104"/>
      <c r="J39" s="85">
        <v>2</v>
      </c>
      <c r="K39" s="85">
        <v>2</v>
      </c>
      <c r="N39" t="s">
        <v>103</v>
      </c>
      <c r="O39">
        <v>1</v>
      </c>
    </row>
    <row r="40" spans="2:15" x14ac:dyDescent="0.2">
      <c r="B40" t="s">
        <v>71</v>
      </c>
      <c r="F40">
        <v>4</v>
      </c>
      <c r="G40" s="85">
        <v>6</v>
      </c>
      <c r="H40" s="85">
        <v>2</v>
      </c>
      <c r="I40" s="104"/>
      <c r="J40" s="85">
        <v>1</v>
      </c>
      <c r="K40" s="85">
        <v>1</v>
      </c>
      <c r="N40" t="s">
        <v>105</v>
      </c>
      <c r="O40">
        <v>1.5</v>
      </c>
    </row>
    <row r="41" spans="2:15" x14ac:dyDescent="0.2">
      <c r="B41" t="s">
        <v>230</v>
      </c>
      <c r="F41">
        <v>5</v>
      </c>
      <c r="G41" s="85">
        <v>6</v>
      </c>
      <c r="H41" s="85">
        <v>2</v>
      </c>
      <c r="I41" s="104"/>
      <c r="J41" s="85">
        <v>1</v>
      </c>
      <c r="K41" s="85">
        <v>1</v>
      </c>
      <c r="N41" t="s">
        <v>106</v>
      </c>
      <c r="O41">
        <v>1</v>
      </c>
    </row>
    <row r="42" spans="2:15" x14ac:dyDescent="0.2">
      <c r="B42" t="s">
        <v>72</v>
      </c>
      <c r="F42">
        <v>6</v>
      </c>
      <c r="G42" s="85">
        <v>6</v>
      </c>
      <c r="H42" s="85">
        <v>2</v>
      </c>
      <c r="I42" s="104"/>
      <c r="J42" s="85">
        <v>1</v>
      </c>
      <c r="K42" s="85">
        <v>1</v>
      </c>
      <c r="N42" t="s">
        <v>103</v>
      </c>
      <c r="O42">
        <v>1.5</v>
      </c>
    </row>
    <row r="43" spans="2:15" x14ac:dyDescent="0.2">
      <c r="B43" t="s">
        <v>73</v>
      </c>
      <c r="F43">
        <v>7</v>
      </c>
      <c r="G43" s="85">
        <v>6</v>
      </c>
      <c r="H43" s="85">
        <v>2</v>
      </c>
      <c r="I43" s="104"/>
      <c r="J43" s="85">
        <v>1</v>
      </c>
      <c r="K43" s="85">
        <v>1</v>
      </c>
      <c r="N43" t="s">
        <v>108</v>
      </c>
      <c r="O43">
        <v>1</v>
      </c>
    </row>
    <row r="44" spans="2:15" x14ac:dyDescent="0.2">
      <c r="B44" t="s">
        <v>74</v>
      </c>
      <c r="F44">
        <v>8</v>
      </c>
      <c r="G44" s="85">
        <v>6</v>
      </c>
      <c r="H44" s="85">
        <v>2</v>
      </c>
      <c r="I44" s="104"/>
      <c r="J44" s="85">
        <v>1</v>
      </c>
      <c r="K44" s="85">
        <v>1</v>
      </c>
      <c r="N44" t="s">
        <v>101</v>
      </c>
      <c r="O44">
        <v>1</v>
      </c>
    </row>
    <row r="45" spans="2:15" x14ac:dyDescent="0.2">
      <c r="B45" t="s">
        <v>75</v>
      </c>
      <c r="N45" t="s">
        <v>105</v>
      </c>
      <c r="O45">
        <v>1</v>
      </c>
    </row>
    <row r="46" spans="2:15" x14ac:dyDescent="0.2">
      <c r="B46" t="s">
        <v>76</v>
      </c>
      <c r="N46" t="s">
        <v>96</v>
      </c>
      <c r="O46">
        <v>1</v>
      </c>
    </row>
    <row r="47" spans="2:15" x14ac:dyDescent="0.2">
      <c r="B47" t="s">
        <v>77</v>
      </c>
    </row>
    <row r="48" spans="2:15" x14ac:dyDescent="0.2">
      <c r="B48" t="s">
        <v>78</v>
      </c>
      <c r="G48">
        <f>IF(F33="ESF",2,"Chyba")</f>
        <v>2</v>
      </c>
    </row>
    <row r="49" spans="2:9" x14ac:dyDescent="0.2">
      <c r="B49" t="s">
        <v>79</v>
      </c>
      <c r="F49">
        <v>3</v>
      </c>
    </row>
    <row r="50" spans="2:9" x14ac:dyDescent="0.2">
      <c r="B50" t="s">
        <v>80</v>
      </c>
    </row>
    <row r="51" spans="2:9" x14ac:dyDescent="0.2">
      <c r="B51" t="s">
        <v>81</v>
      </c>
    </row>
    <row r="52" spans="2:9" x14ac:dyDescent="0.2">
      <c r="B52" t="s">
        <v>82</v>
      </c>
    </row>
    <row r="53" spans="2:9" x14ac:dyDescent="0.2">
      <c r="B53" t="s">
        <v>83</v>
      </c>
      <c r="G53">
        <f>VLOOKUP(F49,F35:K44,IF(F33="ESF",2,IF(F33="Regio",3,IF(F33=" Slovenské Juniorské turnaje ",4,"Chyba"))),FALSE)</f>
        <v>10</v>
      </c>
    </row>
    <row r="54" spans="2:9" x14ac:dyDescent="0.2">
      <c r="B54" t="s">
        <v>84</v>
      </c>
    </row>
    <row r="55" spans="2:9" x14ac:dyDescent="0.2">
      <c r="B55" t="s">
        <v>85</v>
      </c>
    </row>
    <row r="56" spans="2:9" x14ac:dyDescent="0.2">
      <c r="B56" t="s">
        <v>86</v>
      </c>
    </row>
    <row r="57" spans="2:9" x14ac:dyDescent="0.2">
      <c r="B57" s="94" t="s">
        <v>159</v>
      </c>
    </row>
    <row r="58" spans="2:9" x14ac:dyDescent="0.2">
      <c r="B58" s="94" t="s">
        <v>162</v>
      </c>
    </row>
    <row r="59" spans="2:9" x14ac:dyDescent="0.2">
      <c r="B59" s="94" t="s">
        <v>164</v>
      </c>
    </row>
    <row r="62" spans="2:9" ht="28.5" x14ac:dyDescent="0.2">
      <c r="E62" s="89" t="s">
        <v>2</v>
      </c>
      <c r="F62" s="89" t="s">
        <v>89</v>
      </c>
      <c r="G62" s="89" t="s">
        <v>90</v>
      </c>
      <c r="H62" s="89" t="s">
        <v>119</v>
      </c>
      <c r="I62" s="89" t="s">
        <v>120</v>
      </c>
    </row>
    <row r="63" spans="2:9" x14ac:dyDescent="0.2">
      <c r="E63" t="s">
        <v>69</v>
      </c>
      <c r="F63" t="s">
        <v>98</v>
      </c>
      <c r="G63" t="s">
        <v>101</v>
      </c>
      <c r="H63">
        <v>1</v>
      </c>
      <c r="I63">
        <f t="shared" ref="I63:I93" si="0">1+(H63/10)</f>
        <v>1.1000000000000001</v>
      </c>
    </row>
    <row r="64" spans="2:9" x14ac:dyDescent="0.2">
      <c r="E64" t="s">
        <v>230</v>
      </c>
      <c r="F64" t="s">
        <v>98</v>
      </c>
      <c r="G64" t="s">
        <v>103</v>
      </c>
      <c r="H64">
        <v>1</v>
      </c>
      <c r="I64">
        <f t="shared" si="0"/>
        <v>1.1000000000000001</v>
      </c>
    </row>
    <row r="65" spans="5:9" x14ac:dyDescent="0.2">
      <c r="E65" t="s">
        <v>109</v>
      </c>
      <c r="F65" t="s">
        <v>98</v>
      </c>
      <c r="G65" t="s">
        <v>108</v>
      </c>
      <c r="H65">
        <v>1</v>
      </c>
      <c r="I65">
        <f t="shared" si="0"/>
        <v>1.1000000000000001</v>
      </c>
    </row>
    <row r="66" spans="5:9" x14ac:dyDescent="0.2">
      <c r="E66" t="s">
        <v>65</v>
      </c>
      <c r="F66" t="s">
        <v>95</v>
      </c>
      <c r="G66" t="s">
        <v>96</v>
      </c>
      <c r="H66">
        <v>1</v>
      </c>
      <c r="I66">
        <f t="shared" si="0"/>
        <v>1.1000000000000001</v>
      </c>
    </row>
    <row r="67" spans="5:9" x14ac:dyDescent="0.2">
      <c r="E67" t="s">
        <v>83</v>
      </c>
      <c r="F67" t="s">
        <v>95</v>
      </c>
      <c r="G67" t="s">
        <v>105</v>
      </c>
      <c r="H67">
        <v>1</v>
      </c>
      <c r="I67">
        <f t="shared" si="0"/>
        <v>1.1000000000000001</v>
      </c>
    </row>
    <row r="68" spans="5:9" x14ac:dyDescent="0.2">
      <c r="E68" t="s">
        <v>75</v>
      </c>
      <c r="F68" t="s">
        <v>98</v>
      </c>
      <c r="G68" t="s">
        <v>99</v>
      </c>
      <c r="H68">
        <v>1</v>
      </c>
      <c r="I68">
        <f t="shared" si="0"/>
        <v>1.1000000000000001</v>
      </c>
    </row>
    <row r="69" spans="5:9" x14ac:dyDescent="0.2">
      <c r="E69" t="s">
        <v>233</v>
      </c>
      <c r="F69" t="s">
        <v>91</v>
      </c>
      <c r="G69" t="s">
        <v>92</v>
      </c>
      <c r="H69">
        <v>5</v>
      </c>
      <c r="I69">
        <f t="shared" si="0"/>
        <v>1.5</v>
      </c>
    </row>
    <row r="70" spans="5:9" x14ac:dyDescent="0.2">
      <c r="E70" t="s">
        <v>50</v>
      </c>
      <c r="F70" t="s">
        <v>102</v>
      </c>
      <c r="G70" t="s">
        <v>103</v>
      </c>
      <c r="H70">
        <v>5</v>
      </c>
      <c r="I70">
        <f t="shared" si="0"/>
        <v>1.5</v>
      </c>
    </row>
    <row r="71" spans="5:9" x14ac:dyDescent="0.2">
      <c r="E71" t="s">
        <v>52</v>
      </c>
      <c r="F71" t="s">
        <v>93</v>
      </c>
      <c r="G71" t="s">
        <v>94</v>
      </c>
      <c r="H71">
        <v>5</v>
      </c>
      <c r="I71">
        <f t="shared" si="0"/>
        <v>1.5</v>
      </c>
    </row>
    <row r="72" spans="5:9" x14ac:dyDescent="0.2">
      <c r="E72" t="s">
        <v>39</v>
      </c>
      <c r="F72" t="s">
        <v>91</v>
      </c>
      <c r="G72" t="s">
        <v>92</v>
      </c>
      <c r="H72">
        <v>1</v>
      </c>
      <c r="I72">
        <f t="shared" si="0"/>
        <v>1.1000000000000001</v>
      </c>
    </row>
    <row r="73" spans="5:9" x14ac:dyDescent="0.2">
      <c r="E73" t="s">
        <v>80</v>
      </c>
      <c r="F73" t="s">
        <v>93</v>
      </c>
      <c r="G73" t="s">
        <v>94</v>
      </c>
      <c r="H73">
        <v>1</v>
      </c>
      <c r="I73">
        <f t="shared" si="0"/>
        <v>1.1000000000000001</v>
      </c>
    </row>
    <row r="74" spans="5:9" x14ac:dyDescent="0.2">
      <c r="E74" t="s">
        <v>235</v>
      </c>
      <c r="F74" t="s">
        <v>91</v>
      </c>
      <c r="G74" t="s">
        <v>92</v>
      </c>
      <c r="H74">
        <v>5</v>
      </c>
      <c r="I74">
        <f t="shared" si="0"/>
        <v>1.5</v>
      </c>
    </row>
    <row r="75" spans="5:9" x14ac:dyDescent="0.2">
      <c r="E75" t="s">
        <v>77</v>
      </c>
      <c r="F75" t="s">
        <v>98</v>
      </c>
      <c r="G75" t="s">
        <v>106</v>
      </c>
      <c r="H75">
        <v>1</v>
      </c>
      <c r="I75">
        <f t="shared" si="0"/>
        <v>1.1000000000000001</v>
      </c>
    </row>
    <row r="76" spans="5:9" x14ac:dyDescent="0.2">
      <c r="E76" t="s">
        <v>85</v>
      </c>
      <c r="F76" t="s">
        <v>95</v>
      </c>
      <c r="G76" t="s">
        <v>105</v>
      </c>
      <c r="H76">
        <v>1</v>
      </c>
      <c r="I76">
        <f t="shared" si="0"/>
        <v>1.1000000000000001</v>
      </c>
    </row>
    <row r="77" spans="5:9" x14ac:dyDescent="0.2">
      <c r="E77" s="94" t="s">
        <v>159</v>
      </c>
      <c r="G77" t="s">
        <v>239</v>
      </c>
      <c r="H77">
        <v>0</v>
      </c>
      <c r="I77">
        <f t="shared" si="0"/>
        <v>1</v>
      </c>
    </row>
    <row r="78" spans="5:9" x14ac:dyDescent="0.2">
      <c r="E78" t="s">
        <v>78</v>
      </c>
      <c r="F78" t="s">
        <v>98</v>
      </c>
      <c r="G78" t="s">
        <v>107</v>
      </c>
      <c r="H78">
        <v>1</v>
      </c>
      <c r="I78">
        <f t="shared" si="0"/>
        <v>1.1000000000000001</v>
      </c>
    </row>
    <row r="79" spans="5:9" x14ac:dyDescent="0.2">
      <c r="E79" t="s">
        <v>38</v>
      </c>
      <c r="F79" t="s">
        <v>95</v>
      </c>
      <c r="G79" t="s">
        <v>96</v>
      </c>
      <c r="H79">
        <v>1</v>
      </c>
      <c r="I79">
        <f t="shared" si="0"/>
        <v>1.1000000000000001</v>
      </c>
    </row>
    <row r="80" spans="5:9" x14ac:dyDescent="0.2">
      <c r="E80" t="s">
        <v>73</v>
      </c>
      <c r="F80" t="s">
        <v>98</v>
      </c>
      <c r="G80" t="s">
        <v>106</v>
      </c>
      <c r="H80">
        <v>1</v>
      </c>
      <c r="I80">
        <f t="shared" si="0"/>
        <v>1.1000000000000001</v>
      </c>
    </row>
    <row r="81" spans="5:9" x14ac:dyDescent="0.2">
      <c r="E81" t="s">
        <v>72</v>
      </c>
      <c r="F81" t="s">
        <v>98</v>
      </c>
      <c r="G81" t="s">
        <v>103</v>
      </c>
      <c r="H81">
        <v>1</v>
      </c>
      <c r="I81">
        <f t="shared" si="0"/>
        <v>1.1000000000000001</v>
      </c>
    </row>
    <row r="82" spans="5:9" x14ac:dyDescent="0.2">
      <c r="E82" t="s">
        <v>57</v>
      </c>
      <c r="F82" t="s">
        <v>91</v>
      </c>
      <c r="G82" t="s">
        <v>92</v>
      </c>
      <c r="H82">
        <v>1</v>
      </c>
      <c r="I82">
        <f t="shared" si="0"/>
        <v>1.1000000000000001</v>
      </c>
    </row>
    <row r="83" spans="5:9" x14ac:dyDescent="0.2">
      <c r="E83" t="s">
        <v>62</v>
      </c>
      <c r="F83" t="s">
        <v>95</v>
      </c>
      <c r="G83" t="s">
        <v>96</v>
      </c>
      <c r="H83">
        <v>1</v>
      </c>
      <c r="I83">
        <f t="shared" si="0"/>
        <v>1.1000000000000001</v>
      </c>
    </row>
    <row r="84" spans="5:9" x14ac:dyDescent="0.2">
      <c r="E84" t="s">
        <v>44</v>
      </c>
      <c r="F84" t="s">
        <v>100</v>
      </c>
      <c r="G84" t="s">
        <v>101</v>
      </c>
      <c r="H84">
        <v>1</v>
      </c>
      <c r="I84">
        <f t="shared" si="0"/>
        <v>1.1000000000000001</v>
      </c>
    </row>
    <row r="85" spans="5:9" x14ac:dyDescent="0.2">
      <c r="E85" t="s">
        <v>59</v>
      </c>
      <c r="F85" t="s">
        <v>93</v>
      </c>
      <c r="G85" t="s">
        <v>94</v>
      </c>
      <c r="H85">
        <v>1</v>
      </c>
      <c r="I85">
        <f t="shared" si="0"/>
        <v>1.1000000000000001</v>
      </c>
    </row>
    <row r="86" spans="5:9" x14ac:dyDescent="0.2">
      <c r="E86" t="s">
        <v>163</v>
      </c>
      <c r="F86" t="s">
        <v>95</v>
      </c>
      <c r="G86" t="s">
        <v>96</v>
      </c>
      <c r="H86">
        <v>1</v>
      </c>
      <c r="I86">
        <f t="shared" si="0"/>
        <v>1.1000000000000001</v>
      </c>
    </row>
    <row r="87" spans="5:9" x14ac:dyDescent="0.2">
      <c r="E87" t="s">
        <v>110</v>
      </c>
      <c r="F87" t="s">
        <v>98</v>
      </c>
      <c r="G87" t="s">
        <v>101</v>
      </c>
      <c r="H87">
        <v>1</v>
      </c>
      <c r="I87">
        <f t="shared" si="0"/>
        <v>1.1000000000000001</v>
      </c>
    </row>
    <row r="88" spans="5:9" x14ac:dyDescent="0.2">
      <c r="E88" t="s">
        <v>63</v>
      </c>
      <c r="F88" t="s">
        <v>95</v>
      </c>
      <c r="G88" t="s">
        <v>96</v>
      </c>
      <c r="H88">
        <v>1</v>
      </c>
      <c r="I88">
        <f t="shared" si="0"/>
        <v>1.1000000000000001</v>
      </c>
    </row>
    <row r="89" spans="5:9" x14ac:dyDescent="0.2">
      <c r="E89" t="s">
        <v>66</v>
      </c>
      <c r="F89" t="s">
        <v>95</v>
      </c>
      <c r="G89" t="s">
        <v>105</v>
      </c>
      <c r="H89">
        <v>1</v>
      </c>
      <c r="I89">
        <f t="shared" si="0"/>
        <v>1.1000000000000001</v>
      </c>
    </row>
    <row r="90" spans="5:9" x14ac:dyDescent="0.2">
      <c r="E90" t="s">
        <v>82</v>
      </c>
      <c r="F90" t="s">
        <v>95</v>
      </c>
      <c r="G90" t="s">
        <v>105</v>
      </c>
      <c r="H90">
        <v>1</v>
      </c>
      <c r="I90">
        <f t="shared" si="0"/>
        <v>1.1000000000000001</v>
      </c>
    </row>
    <row r="91" spans="5:9" x14ac:dyDescent="0.2">
      <c r="E91" t="s">
        <v>160</v>
      </c>
      <c r="F91" t="s">
        <v>98</v>
      </c>
      <c r="G91" t="s">
        <v>108</v>
      </c>
      <c r="H91">
        <v>1</v>
      </c>
      <c r="I91">
        <f t="shared" si="0"/>
        <v>1.1000000000000001</v>
      </c>
    </row>
    <row r="92" spans="5:9" x14ac:dyDescent="0.2">
      <c r="E92" t="s">
        <v>43</v>
      </c>
      <c r="F92" t="s">
        <v>95</v>
      </c>
      <c r="G92" t="s">
        <v>97</v>
      </c>
      <c r="H92">
        <v>1</v>
      </c>
      <c r="I92">
        <f t="shared" si="0"/>
        <v>1.1000000000000001</v>
      </c>
    </row>
    <row r="93" spans="5:9" x14ac:dyDescent="0.2">
      <c r="E93" t="s">
        <v>84</v>
      </c>
      <c r="F93" t="s">
        <v>95</v>
      </c>
      <c r="G93" t="s">
        <v>96</v>
      </c>
      <c r="H93">
        <v>1</v>
      </c>
      <c r="I93">
        <f t="shared" si="0"/>
        <v>1.1000000000000001</v>
      </c>
    </row>
    <row r="94" spans="5:9" x14ac:dyDescent="0.2">
      <c r="E94" t="s">
        <v>86</v>
      </c>
      <c r="F94" t="s">
        <v>95</v>
      </c>
      <c r="G94" t="s">
        <v>105</v>
      </c>
      <c r="H94">
        <v>1</v>
      </c>
      <c r="I94">
        <f t="shared" ref="I94:I125" si="1">1+(H94/10)</f>
        <v>1.1000000000000001</v>
      </c>
    </row>
    <row r="95" spans="5:9" x14ac:dyDescent="0.2">
      <c r="E95" s="94" t="s">
        <v>162</v>
      </c>
      <c r="G95" t="s">
        <v>239</v>
      </c>
      <c r="H95">
        <v>0</v>
      </c>
      <c r="I95">
        <f t="shared" si="1"/>
        <v>1</v>
      </c>
    </row>
    <row r="96" spans="5:9" x14ac:dyDescent="0.2">
      <c r="E96" t="s">
        <v>51</v>
      </c>
      <c r="F96" t="s">
        <v>93</v>
      </c>
      <c r="G96" t="s">
        <v>94</v>
      </c>
      <c r="H96">
        <v>1</v>
      </c>
      <c r="I96">
        <f t="shared" si="1"/>
        <v>1.1000000000000001</v>
      </c>
    </row>
    <row r="97" spans="5:9" x14ac:dyDescent="0.2">
      <c r="E97" t="s">
        <v>165</v>
      </c>
      <c r="F97" t="s">
        <v>98</v>
      </c>
      <c r="G97" t="s">
        <v>101</v>
      </c>
      <c r="H97">
        <v>1</v>
      </c>
      <c r="I97">
        <f t="shared" si="1"/>
        <v>1.1000000000000001</v>
      </c>
    </row>
    <row r="98" spans="5:9" x14ac:dyDescent="0.2">
      <c r="E98" t="s">
        <v>54</v>
      </c>
      <c r="F98" t="s">
        <v>95</v>
      </c>
      <c r="G98" t="s">
        <v>97</v>
      </c>
      <c r="H98">
        <v>1</v>
      </c>
      <c r="I98">
        <f t="shared" si="1"/>
        <v>1.1000000000000001</v>
      </c>
    </row>
    <row r="99" spans="5:9" x14ac:dyDescent="0.2">
      <c r="E99" t="s">
        <v>35</v>
      </c>
      <c r="F99" t="s">
        <v>93</v>
      </c>
      <c r="G99" t="s">
        <v>94</v>
      </c>
      <c r="H99">
        <v>1</v>
      </c>
      <c r="I99">
        <f t="shared" si="1"/>
        <v>1.1000000000000001</v>
      </c>
    </row>
    <row r="100" spans="5:9" x14ac:dyDescent="0.2">
      <c r="E100" t="s">
        <v>60</v>
      </c>
      <c r="F100" t="s">
        <v>95</v>
      </c>
      <c r="G100" t="s">
        <v>105</v>
      </c>
      <c r="H100">
        <v>1</v>
      </c>
      <c r="I100">
        <f t="shared" si="1"/>
        <v>1.1000000000000001</v>
      </c>
    </row>
    <row r="101" spans="5:9" x14ac:dyDescent="0.2">
      <c r="E101" t="s">
        <v>111</v>
      </c>
      <c r="F101" t="s">
        <v>95</v>
      </c>
      <c r="G101" t="s">
        <v>105</v>
      </c>
      <c r="H101">
        <v>1</v>
      </c>
      <c r="I101">
        <f t="shared" si="1"/>
        <v>1.1000000000000001</v>
      </c>
    </row>
    <row r="102" spans="5:9" x14ac:dyDescent="0.2">
      <c r="E102" t="s">
        <v>70</v>
      </c>
      <c r="F102" t="s">
        <v>98</v>
      </c>
      <c r="G102" t="s">
        <v>103</v>
      </c>
      <c r="H102">
        <v>1</v>
      </c>
      <c r="I102">
        <f t="shared" si="1"/>
        <v>1.1000000000000001</v>
      </c>
    </row>
    <row r="103" spans="5:9" x14ac:dyDescent="0.2">
      <c r="E103" t="s">
        <v>234</v>
      </c>
      <c r="F103" t="s">
        <v>91</v>
      </c>
      <c r="G103" t="s">
        <v>92</v>
      </c>
      <c r="H103">
        <v>1</v>
      </c>
      <c r="I103">
        <f t="shared" si="1"/>
        <v>1.1000000000000001</v>
      </c>
    </row>
    <row r="104" spans="5:9" x14ac:dyDescent="0.2">
      <c r="E104" t="s">
        <v>4</v>
      </c>
      <c r="F104" t="s">
        <v>98</v>
      </c>
      <c r="G104" t="s">
        <v>99</v>
      </c>
      <c r="H104">
        <v>5</v>
      </c>
      <c r="I104">
        <f t="shared" si="1"/>
        <v>1.5</v>
      </c>
    </row>
    <row r="105" spans="5:9" x14ac:dyDescent="0.2">
      <c r="E105" t="s">
        <v>112</v>
      </c>
      <c r="F105" t="s">
        <v>98</v>
      </c>
      <c r="G105" t="s">
        <v>108</v>
      </c>
      <c r="H105">
        <v>1</v>
      </c>
      <c r="I105">
        <f t="shared" si="1"/>
        <v>1.1000000000000001</v>
      </c>
    </row>
    <row r="106" spans="5:9" x14ac:dyDescent="0.2">
      <c r="E106" t="s">
        <v>53</v>
      </c>
      <c r="F106" t="s">
        <v>95</v>
      </c>
      <c r="G106" t="s">
        <v>97</v>
      </c>
      <c r="H106">
        <v>1</v>
      </c>
      <c r="I106">
        <f t="shared" si="1"/>
        <v>1.1000000000000001</v>
      </c>
    </row>
    <row r="107" spans="5:9" x14ac:dyDescent="0.2">
      <c r="E107" t="s">
        <v>161</v>
      </c>
      <c r="F107" t="s">
        <v>91</v>
      </c>
      <c r="G107" t="s">
        <v>92</v>
      </c>
      <c r="H107">
        <v>1</v>
      </c>
      <c r="I107">
        <f t="shared" si="1"/>
        <v>1.1000000000000001</v>
      </c>
    </row>
    <row r="108" spans="5:9" x14ac:dyDescent="0.2">
      <c r="E108" t="s">
        <v>74</v>
      </c>
      <c r="F108" t="s">
        <v>98</v>
      </c>
      <c r="G108" t="s">
        <v>106</v>
      </c>
      <c r="H108">
        <v>1</v>
      </c>
      <c r="I108">
        <f t="shared" si="1"/>
        <v>1.1000000000000001</v>
      </c>
    </row>
    <row r="109" spans="5:9" x14ac:dyDescent="0.2">
      <c r="E109" t="s">
        <v>55</v>
      </c>
      <c r="F109" t="s">
        <v>95</v>
      </c>
      <c r="G109" t="s">
        <v>97</v>
      </c>
      <c r="H109">
        <v>1</v>
      </c>
      <c r="I109">
        <f t="shared" si="1"/>
        <v>1.1000000000000001</v>
      </c>
    </row>
    <row r="110" spans="5:9" x14ac:dyDescent="0.2">
      <c r="E110" t="s">
        <v>58</v>
      </c>
      <c r="F110" t="s">
        <v>98</v>
      </c>
      <c r="G110" t="s">
        <v>101</v>
      </c>
      <c r="H110">
        <v>2</v>
      </c>
      <c r="I110">
        <f t="shared" si="1"/>
        <v>1.2</v>
      </c>
    </row>
    <row r="111" spans="5:9" x14ac:dyDescent="0.2">
      <c r="E111" t="s">
        <v>56</v>
      </c>
      <c r="F111" t="s">
        <v>95</v>
      </c>
      <c r="G111" t="s">
        <v>97</v>
      </c>
      <c r="H111">
        <v>1</v>
      </c>
      <c r="I111">
        <f t="shared" si="1"/>
        <v>1.1000000000000001</v>
      </c>
    </row>
    <row r="112" spans="5:9" x14ac:dyDescent="0.2">
      <c r="E112" t="s">
        <v>76</v>
      </c>
      <c r="F112" t="s">
        <v>98</v>
      </c>
      <c r="G112" t="s">
        <v>101</v>
      </c>
      <c r="H112">
        <v>1</v>
      </c>
      <c r="I112">
        <f t="shared" si="1"/>
        <v>1.1000000000000001</v>
      </c>
    </row>
    <row r="113" spans="5:9" x14ac:dyDescent="0.2">
      <c r="E113" t="s">
        <v>49</v>
      </c>
      <c r="F113" t="s">
        <v>100</v>
      </c>
      <c r="G113" t="s">
        <v>104</v>
      </c>
      <c r="H113">
        <v>1</v>
      </c>
      <c r="I113">
        <f t="shared" si="1"/>
        <v>1.1000000000000001</v>
      </c>
    </row>
    <row r="114" spans="5:9" x14ac:dyDescent="0.2">
      <c r="E114" t="s">
        <v>113</v>
      </c>
      <c r="F114" t="s">
        <v>98</v>
      </c>
      <c r="G114" t="s">
        <v>106</v>
      </c>
      <c r="H114">
        <v>1</v>
      </c>
      <c r="I114">
        <f t="shared" si="1"/>
        <v>1.1000000000000001</v>
      </c>
    </row>
    <row r="115" spans="5:9" x14ac:dyDescent="0.2">
      <c r="E115" t="s">
        <v>71</v>
      </c>
      <c r="F115" t="s">
        <v>98</v>
      </c>
      <c r="G115" t="s">
        <v>103</v>
      </c>
      <c r="H115">
        <v>1</v>
      </c>
      <c r="I115">
        <f t="shared" si="1"/>
        <v>1.1000000000000001</v>
      </c>
    </row>
    <row r="116" spans="5:9" x14ac:dyDescent="0.2">
      <c r="E116" t="s">
        <v>61</v>
      </c>
      <c r="F116" t="s">
        <v>95</v>
      </c>
      <c r="G116" t="s">
        <v>97</v>
      </c>
      <c r="H116">
        <v>1</v>
      </c>
      <c r="I116">
        <f t="shared" si="1"/>
        <v>1.1000000000000001</v>
      </c>
    </row>
    <row r="117" spans="5:9" x14ac:dyDescent="0.2">
      <c r="E117" t="s">
        <v>36</v>
      </c>
      <c r="F117" t="s">
        <v>93</v>
      </c>
      <c r="G117" t="s">
        <v>94</v>
      </c>
      <c r="H117">
        <v>1</v>
      </c>
      <c r="I117">
        <f t="shared" si="1"/>
        <v>1.1000000000000001</v>
      </c>
    </row>
    <row r="118" spans="5:9" x14ac:dyDescent="0.2">
      <c r="E118" t="s">
        <v>114</v>
      </c>
      <c r="F118" t="s">
        <v>98</v>
      </c>
      <c r="G118" t="s">
        <v>103</v>
      </c>
      <c r="H118">
        <v>1</v>
      </c>
      <c r="I118">
        <f t="shared" si="1"/>
        <v>1.1000000000000001</v>
      </c>
    </row>
    <row r="119" spans="5:9" x14ac:dyDescent="0.2">
      <c r="E119" t="s">
        <v>64</v>
      </c>
      <c r="F119" t="s">
        <v>95</v>
      </c>
      <c r="G119" t="s">
        <v>96</v>
      </c>
      <c r="H119">
        <v>1</v>
      </c>
      <c r="I119">
        <f t="shared" si="1"/>
        <v>1.1000000000000001</v>
      </c>
    </row>
    <row r="120" spans="5:9" x14ac:dyDescent="0.2">
      <c r="E120" t="s">
        <v>34</v>
      </c>
      <c r="F120" t="s">
        <v>93</v>
      </c>
      <c r="G120" t="s">
        <v>94</v>
      </c>
      <c r="H120">
        <v>3</v>
      </c>
      <c r="I120">
        <f t="shared" si="1"/>
        <v>1.3</v>
      </c>
    </row>
    <row r="121" spans="5:9" x14ac:dyDescent="0.2">
      <c r="E121" t="s">
        <v>79</v>
      </c>
      <c r="F121" t="s">
        <v>93</v>
      </c>
      <c r="G121" t="s">
        <v>107</v>
      </c>
      <c r="H121">
        <v>1</v>
      </c>
      <c r="I121">
        <f t="shared" si="1"/>
        <v>1.1000000000000001</v>
      </c>
    </row>
    <row r="122" spans="5:9" x14ac:dyDescent="0.2">
      <c r="E122" t="s">
        <v>81</v>
      </c>
      <c r="F122" t="s">
        <v>95</v>
      </c>
      <c r="G122" t="s">
        <v>96</v>
      </c>
      <c r="H122">
        <v>1</v>
      </c>
      <c r="I122">
        <f t="shared" si="1"/>
        <v>1.1000000000000001</v>
      </c>
    </row>
    <row r="123" spans="5:9" x14ac:dyDescent="0.2">
      <c r="E123" s="94" t="s">
        <v>164</v>
      </c>
      <c r="G123" t="s">
        <v>239</v>
      </c>
      <c r="H123">
        <v>0</v>
      </c>
      <c r="I123">
        <f t="shared" si="1"/>
        <v>1</v>
      </c>
    </row>
    <row r="124" spans="5:9" x14ac:dyDescent="0.2">
      <c r="E124" t="s">
        <v>37</v>
      </c>
      <c r="F124" t="s">
        <v>95</v>
      </c>
      <c r="G124" t="s">
        <v>97</v>
      </c>
      <c r="H124">
        <v>1</v>
      </c>
      <c r="I124">
        <f t="shared" si="1"/>
        <v>1.1000000000000001</v>
      </c>
    </row>
    <row r="125" spans="5:9" x14ac:dyDescent="0.2">
      <c r="E125" t="s">
        <v>40</v>
      </c>
      <c r="F125" t="s">
        <v>98</v>
      </c>
      <c r="G125" t="s">
        <v>99</v>
      </c>
      <c r="H125">
        <v>5</v>
      </c>
      <c r="I125">
        <f t="shared" si="1"/>
        <v>1.5</v>
      </c>
    </row>
  </sheetData>
  <sortState xmlns:xlrd2="http://schemas.microsoft.com/office/spreadsheetml/2017/richdata2" ref="E63:I125">
    <sortCondition ref="E67:E125"/>
  </sortState>
  <mergeCells count="3">
    <mergeCell ref="G6:K6"/>
    <mergeCell ref="I7:I10"/>
    <mergeCell ref="I37:I44"/>
  </mergeCells>
  <phoneticPr fontId="11" type="noConversion"/>
  <conditionalFormatting sqref="I63:I125">
    <cfRule type="colorScale" priority="4">
      <colorScale>
        <cfvo type="min"/>
        <cfvo type="max"/>
        <color rgb="FFFCFCFF"/>
        <color rgb="FF63BE7B"/>
      </colorScale>
    </cfRule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{3261B03B-8605-F543-B693-71C682D5ED7A}</x14:id>
        </ext>
      </extLs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261B03B-8605-F543-B693-71C682D5ED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I63:I125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C2:F60"/>
  <sheetViews>
    <sheetView topLeftCell="A34" workbookViewId="0">
      <selection activeCell="C57" sqref="C57"/>
    </sheetView>
  </sheetViews>
  <sheetFormatPr defaultColWidth="11" defaultRowHeight="14.25" x14ac:dyDescent="0.2"/>
  <cols>
    <col min="4" max="4" width="15.875" bestFit="1" customWidth="1"/>
    <col min="5" max="5" width="19.875" bestFit="1" customWidth="1"/>
  </cols>
  <sheetData>
    <row r="2" spans="3:6" x14ac:dyDescent="0.2">
      <c r="C2" t="s">
        <v>46</v>
      </c>
      <c r="D2" t="s">
        <v>227</v>
      </c>
      <c r="E2" t="s">
        <v>228</v>
      </c>
      <c r="F2" t="s">
        <v>229</v>
      </c>
    </row>
    <row r="3" spans="3:6" x14ac:dyDescent="0.2">
      <c r="C3" t="s">
        <v>166</v>
      </c>
      <c r="D3" t="s">
        <v>167</v>
      </c>
      <c r="E3" t="str">
        <f>UPPER(D3)</f>
        <v>AMZLER</v>
      </c>
      <c r="F3" t="str">
        <f>E3&amp;" " &amp;C3</f>
        <v>AMZLER Peter</v>
      </c>
    </row>
    <row r="4" spans="3:6" x14ac:dyDescent="0.2">
      <c r="C4" t="s">
        <v>168</v>
      </c>
      <c r="D4" t="s">
        <v>169</v>
      </c>
      <c r="E4" t="str">
        <f t="shared" ref="E4:E60" si="0">UPPER(D4)</f>
        <v>UDODOV</v>
      </c>
      <c r="F4" t="str">
        <f t="shared" ref="F4:F60" si="1">E4&amp;" " &amp;C4</f>
        <v>UDODOV Yelysey</v>
      </c>
    </row>
    <row r="5" spans="3:6" x14ac:dyDescent="0.2">
      <c r="C5" t="s">
        <v>170</v>
      </c>
      <c r="D5" t="s">
        <v>171</v>
      </c>
      <c r="E5" t="str">
        <f t="shared" si="0"/>
        <v>HRUŠECKÝ</v>
      </c>
      <c r="F5" t="str">
        <f t="shared" si="1"/>
        <v>HRUŠECKÝ Dominik</v>
      </c>
    </row>
    <row r="6" spans="3:6" x14ac:dyDescent="0.2">
      <c r="C6" t="s">
        <v>132</v>
      </c>
      <c r="D6" t="s">
        <v>133</v>
      </c>
      <c r="E6" t="str">
        <f t="shared" si="0"/>
        <v>HRUŠECKÁ</v>
      </c>
      <c r="F6" t="str">
        <f t="shared" si="1"/>
        <v>HRUŠECKÁ Veronika</v>
      </c>
    </row>
    <row r="7" spans="3:6" x14ac:dyDescent="0.2">
      <c r="C7" t="s">
        <v>172</v>
      </c>
      <c r="D7" t="s">
        <v>226</v>
      </c>
      <c r="E7" t="str">
        <f t="shared" si="0"/>
        <v>VAN KNIPPENBERGH</v>
      </c>
      <c r="F7" t="str">
        <f t="shared" si="1"/>
        <v>VAN KNIPPENBERGH Niki</v>
      </c>
    </row>
    <row r="8" spans="3:6" x14ac:dyDescent="0.2">
      <c r="C8" t="s">
        <v>173</v>
      </c>
      <c r="D8" t="s">
        <v>226</v>
      </c>
      <c r="E8" t="str">
        <f t="shared" si="0"/>
        <v>VAN KNIPPENBERGH</v>
      </c>
      <c r="F8" t="str">
        <f t="shared" si="1"/>
        <v>VAN KNIPPENBERGH Tara</v>
      </c>
    </row>
    <row r="9" spans="3:6" x14ac:dyDescent="0.2">
      <c r="C9" t="s">
        <v>174</v>
      </c>
      <c r="D9" t="s">
        <v>175</v>
      </c>
      <c r="E9" t="str">
        <f t="shared" si="0"/>
        <v>PAVLÍKOVÁ</v>
      </c>
      <c r="F9" t="str">
        <f t="shared" si="1"/>
        <v>PAVLÍKOVÁ Lucia</v>
      </c>
    </row>
    <row r="10" spans="3:6" x14ac:dyDescent="0.2">
      <c r="C10" t="s">
        <v>176</v>
      </c>
      <c r="D10" t="s">
        <v>177</v>
      </c>
      <c r="E10" t="str">
        <f t="shared" si="0"/>
        <v>VAŇO</v>
      </c>
      <c r="F10" t="str">
        <f t="shared" si="1"/>
        <v>VAŇO Viliam</v>
      </c>
    </row>
    <row r="11" spans="3:6" x14ac:dyDescent="0.2">
      <c r="C11" t="s">
        <v>178</v>
      </c>
      <c r="D11" t="s">
        <v>179</v>
      </c>
      <c r="E11" t="str">
        <f t="shared" si="0"/>
        <v>MUŽÍKOVÁ</v>
      </c>
      <c r="F11" t="str">
        <f t="shared" si="1"/>
        <v>MUŽÍKOVÁ Radka</v>
      </c>
    </row>
    <row r="12" spans="3:6" x14ac:dyDescent="0.2">
      <c r="C12" t="s">
        <v>180</v>
      </c>
      <c r="D12" t="s">
        <v>181</v>
      </c>
      <c r="E12" t="str">
        <f t="shared" si="0"/>
        <v>KOTTFEROVÁ</v>
      </c>
      <c r="F12" t="str">
        <f t="shared" si="1"/>
        <v>KOTTFEROVÁ Sára</v>
      </c>
    </row>
    <row r="13" spans="3:6" x14ac:dyDescent="0.2">
      <c r="C13" t="s">
        <v>182</v>
      </c>
      <c r="D13" t="s">
        <v>181</v>
      </c>
      <c r="E13" t="str">
        <f t="shared" si="0"/>
        <v>KOTTFEROVÁ</v>
      </c>
      <c r="F13" t="str">
        <f t="shared" si="1"/>
        <v>KOTTFEROVÁ Nela</v>
      </c>
    </row>
    <row r="14" spans="3:6" x14ac:dyDescent="0.2">
      <c r="C14" t="s">
        <v>183</v>
      </c>
      <c r="D14" t="s">
        <v>184</v>
      </c>
      <c r="E14" t="str">
        <f t="shared" si="0"/>
        <v>ČERNOKOVÁ</v>
      </c>
      <c r="F14" t="str">
        <f t="shared" si="1"/>
        <v>ČERNOKOVÁ Michaela</v>
      </c>
    </row>
    <row r="15" spans="3:6" x14ac:dyDescent="0.2">
      <c r="C15" t="s">
        <v>151</v>
      </c>
      <c r="D15" t="s">
        <v>152</v>
      </c>
      <c r="E15" t="str">
        <f t="shared" si="0"/>
        <v>STAVIARSKY</v>
      </c>
      <c r="F15" t="str">
        <f t="shared" si="1"/>
        <v>STAVIARSKY Lukáš</v>
      </c>
    </row>
    <row r="16" spans="3:6" x14ac:dyDescent="0.2">
      <c r="C16" t="s">
        <v>149</v>
      </c>
      <c r="D16" t="s">
        <v>150</v>
      </c>
      <c r="E16" t="str">
        <f t="shared" si="0"/>
        <v>STAVIARSKA</v>
      </c>
      <c r="F16" t="str">
        <f t="shared" si="1"/>
        <v>STAVIARSKA Klára</v>
      </c>
    </row>
    <row r="17" spans="3:6" x14ac:dyDescent="0.2">
      <c r="C17" t="s">
        <v>155</v>
      </c>
      <c r="D17" t="s">
        <v>154</v>
      </c>
      <c r="E17" t="str">
        <f t="shared" si="0"/>
        <v>VARGA</v>
      </c>
      <c r="F17" t="str">
        <f t="shared" si="1"/>
        <v>VARGA Filip</v>
      </c>
    </row>
    <row r="18" spans="3:6" x14ac:dyDescent="0.2">
      <c r="C18" t="s">
        <v>153</v>
      </c>
      <c r="D18" t="s">
        <v>154</v>
      </c>
      <c r="E18" t="str">
        <f t="shared" si="0"/>
        <v>VARGA</v>
      </c>
      <c r="F18" t="str">
        <f t="shared" si="1"/>
        <v>VARGA David</v>
      </c>
    </row>
    <row r="19" spans="3:6" x14ac:dyDescent="0.2">
      <c r="C19" t="s">
        <v>185</v>
      </c>
      <c r="D19" t="s">
        <v>147</v>
      </c>
      <c r="E19" t="str">
        <f t="shared" si="0"/>
        <v>SLAGTER</v>
      </c>
      <c r="F19" t="str">
        <f t="shared" si="1"/>
        <v>SLAGTER Paula</v>
      </c>
    </row>
    <row r="20" spans="3:6" x14ac:dyDescent="0.2">
      <c r="C20" t="s">
        <v>146</v>
      </c>
      <c r="D20" t="s">
        <v>147</v>
      </c>
      <c r="E20" t="str">
        <f t="shared" si="0"/>
        <v>SLAGTER</v>
      </c>
      <c r="F20" t="str">
        <f t="shared" si="1"/>
        <v>SLAGTER Sandra</v>
      </c>
    </row>
    <row r="21" spans="3:6" x14ac:dyDescent="0.2">
      <c r="C21" t="s">
        <v>186</v>
      </c>
      <c r="D21" t="s">
        <v>187</v>
      </c>
      <c r="E21" t="str">
        <f t="shared" si="0"/>
        <v>ERENTOVÁ</v>
      </c>
      <c r="F21" t="str">
        <f t="shared" si="1"/>
        <v>ERENTOVÁ Dorotka</v>
      </c>
    </row>
    <row r="22" spans="3:6" x14ac:dyDescent="0.2">
      <c r="C22" t="s">
        <v>188</v>
      </c>
      <c r="D22" t="s">
        <v>177</v>
      </c>
      <c r="E22" t="str">
        <f t="shared" si="0"/>
        <v>VAŇO</v>
      </c>
      <c r="F22" t="str">
        <f t="shared" si="1"/>
        <v>VAŇO Sebastián</v>
      </c>
    </row>
    <row r="23" spans="3:6" x14ac:dyDescent="0.2">
      <c r="C23" t="s">
        <v>189</v>
      </c>
      <c r="D23" t="s">
        <v>147</v>
      </c>
      <c r="E23" t="str">
        <f t="shared" si="0"/>
        <v>SLAGTER</v>
      </c>
      <c r="F23" t="str">
        <f t="shared" si="1"/>
        <v>SLAGTER Linda</v>
      </c>
    </row>
    <row r="24" spans="3:6" x14ac:dyDescent="0.2">
      <c r="C24" t="s">
        <v>174</v>
      </c>
      <c r="D24" t="s">
        <v>190</v>
      </c>
      <c r="E24" t="str">
        <f t="shared" si="0"/>
        <v>HÚSKOVÁ</v>
      </c>
      <c r="F24" t="str">
        <f t="shared" si="1"/>
        <v>HÚSKOVÁ Lucia</v>
      </c>
    </row>
    <row r="25" spans="3:6" x14ac:dyDescent="0.2">
      <c r="C25" t="s">
        <v>191</v>
      </c>
      <c r="D25" t="s">
        <v>192</v>
      </c>
      <c r="E25" t="str">
        <f t="shared" si="0"/>
        <v>PRAVDOVÁ</v>
      </c>
      <c r="F25" t="str">
        <f t="shared" si="1"/>
        <v>PRAVDOVÁ Soňa</v>
      </c>
    </row>
    <row r="26" spans="3:6" x14ac:dyDescent="0.2">
      <c r="C26" t="s">
        <v>193</v>
      </c>
      <c r="D26" t="s">
        <v>194</v>
      </c>
      <c r="E26" t="str">
        <f t="shared" si="0"/>
        <v>GERARD</v>
      </c>
      <c r="F26" t="str">
        <f t="shared" si="1"/>
        <v>GERARD Dávid</v>
      </c>
    </row>
    <row r="27" spans="3:6" x14ac:dyDescent="0.2">
      <c r="C27" t="s">
        <v>188</v>
      </c>
      <c r="D27" t="s">
        <v>140</v>
      </c>
      <c r="E27" t="str">
        <f t="shared" si="0"/>
        <v>JELÍNEK</v>
      </c>
      <c r="F27" t="str">
        <f t="shared" si="1"/>
        <v>JELÍNEK Sebastián</v>
      </c>
    </row>
    <row r="28" spans="3:6" x14ac:dyDescent="0.2">
      <c r="C28" t="s">
        <v>138</v>
      </c>
      <c r="D28" t="s">
        <v>158</v>
      </c>
      <c r="E28" t="str">
        <f t="shared" si="0"/>
        <v>WITTINGER</v>
      </c>
      <c r="F28" t="str">
        <f t="shared" si="1"/>
        <v>WITTINGER Michal</v>
      </c>
    </row>
    <row r="29" spans="3:6" x14ac:dyDescent="0.2">
      <c r="C29" t="s">
        <v>195</v>
      </c>
      <c r="D29" t="s">
        <v>196</v>
      </c>
      <c r="E29" t="str">
        <f t="shared" si="0"/>
        <v>KAPKO</v>
      </c>
      <c r="F29" t="str">
        <f t="shared" si="1"/>
        <v>KAPKO Oliver</v>
      </c>
    </row>
    <row r="30" spans="3:6" x14ac:dyDescent="0.2">
      <c r="C30" t="s">
        <v>197</v>
      </c>
      <c r="D30" t="s">
        <v>198</v>
      </c>
      <c r="E30" t="str">
        <f t="shared" si="0"/>
        <v>FABIÁNOVÁ</v>
      </c>
      <c r="F30" t="str">
        <f t="shared" si="1"/>
        <v>FABIÁNOVÁ Tamara</v>
      </c>
    </row>
    <row r="31" spans="3:6" x14ac:dyDescent="0.2">
      <c r="C31" t="s">
        <v>136</v>
      </c>
      <c r="D31" t="s">
        <v>137</v>
      </c>
      <c r="E31" t="str">
        <f t="shared" si="0"/>
        <v>JANÍKOVÁ</v>
      </c>
      <c r="F31" t="str">
        <f t="shared" si="1"/>
        <v>JANÍKOVÁ Lívia</v>
      </c>
    </row>
    <row r="32" spans="3:6" x14ac:dyDescent="0.2">
      <c r="C32" t="s">
        <v>130</v>
      </c>
      <c r="D32" t="s">
        <v>131</v>
      </c>
      <c r="E32" t="str">
        <f t="shared" si="0"/>
        <v>FECÁK</v>
      </c>
      <c r="F32" t="str">
        <f t="shared" si="1"/>
        <v>FECÁK Martin</v>
      </c>
    </row>
    <row r="33" spans="3:6" x14ac:dyDescent="0.2">
      <c r="C33" t="s">
        <v>199</v>
      </c>
      <c r="D33" t="s">
        <v>200</v>
      </c>
      <c r="E33" t="str">
        <f t="shared" si="0"/>
        <v>MÜNNICH</v>
      </c>
      <c r="F33" t="str">
        <f t="shared" si="1"/>
        <v>MÜNNICH Timothy</v>
      </c>
    </row>
    <row r="34" spans="3:6" x14ac:dyDescent="0.2">
      <c r="C34" t="s">
        <v>134</v>
      </c>
      <c r="D34" t="s">
        <v>135</v>
      </c>
      <c r="E34" t="str">
        <f t="shared" si="0"/>
        <v>JANÍK</v>
      </c>
      <c r="F34" t="str">
        <f t="shared" si="1"/>
        <v>JANÍK Daniel</v>
      </c>
    </row>
    <row r="35" spans="3:6" x14ac:dyDescent="0.2">
      <c r="C35" t="s">
        <v>130</v>
      </c>
      <c r="D35" t="s">
        <v>201</v>
      </c>
      <c r="E35" t="str">
        <f t="shared" si="0"/>
        <v>ZÁPOTOCKÝ</v>
      </c>
      <c r="F35" t="str">
        <f t="shared" si="1"/>
        <v>ZÁPOTOCKÝ Martin</v>
      </c>
    </row>
    <row r="36" spans="3:6" x14ac:dyDescent="0.2">
      <c r="C36" t="s">
        <v>202</v>
      </c>
      <c r="D36" t="s">
        <v>140</v>
      </c>
      <c r="E36" t="str">
        <f t="shared" si="0"/>
        <v>JELÍNEK</v>
      </c>
      <c r="F36" t="str">
        <f t="shared" si="1"/>
        <v>JELÍNEK Nathan</v>
      </c>
    </row>
    <row r="37" spans="3:6" x14ac:dyDescent="0.2">
      <c r="C37" t="s">
        <v>203</v>
      </c>
      <c r="D37" t="s">
        <v>139</v>
      </c>
      <c r="E37" t="str">
        <f t="shared" si="0"/>
        <v>JANKOVIČ</v>
      </c>
      <c r="F37" t="str">
        <f t="shared" si="1"/>
        <v>JANKOVIČ Michael</v>
      </c>
    </row>
    <row r="38" spans="3:6" x14ac:dyDescent="0.2">
      <c r="C38" t="s">
        <v>128</v>
      </c>
      <c r="D38" t="s">
        <v>204</v>
      </c>
      <c r="E38" t="str">
        <f t="shared" si="0"/>
        <v>DUBECKÝ</v>
      </c>
      <c r="F38" t="str">
        <f t="shared" si="1"/>
        <v>DUBECKÝ Adam</v>
      </c>
    </row>
    <row r="39" spans="3:6" x14ac:dyDescent="0.2">
      <c r="C39" t="s">
        <v>205</v>
      </c>
      <c r="D39" t="s">
        <v>206</v>
      </c>
      <c r="E39" t="str">
        <f t="shared" si="0"/>
        <v>CHMEL</v>
      </c>
      <c r="F39" t="str">
        <f t="shared" si="1"/>
        <v>CHMEL Ondrej</v>
      </c>
    </row>
    <row r="40" spans="3:6" x14ac:dyDescent="0.2">
      <c r="C40" t="s">
        <v>129</v>
      </c>
      <c r="D40" t="s">
        <v>207</v>
      </c>
      <c r="E40" t="str">
        <f t="shared" si="0"/>
        <v>FARENZENOVÁ</v>
      </c>
      <c r="F40" t="str">
        <f t="shared" si="1"/>
        <v>FARENZENOVÁ Stella</v>
      </c>
    </row>
    <row r="41" spans="3:6" x14ac:dyDescent="0.2">
      <c r="C41" t="s">
        <v>231</v>
      </c>
      <c r="D41" t="s">
        <v>141</v>
      </c>
      <c r="E41" t="str">
        <f t="shared" si="0"/>
        <v>KAPUSTOVÁ</v>
      </c>
      <c r="F41" t="str">
        <f t="shared" si="1"/>
        <v>KAPUSTOVÁ Adéla</v>
      </c>
    </row>
    <row r="42" spans="3:6" x14ac:dyDescent="0.2">
      <c r="C42" t="s">
        <v>124</v>
      </c>
      <c r="D42" t="s">
        <v>125</v>
      </c>
      <c r="E42" t="str">
        <f t="shared" si="0"/>
        <v>BORISOVÁ</v>
      </c>
      <c r="F42" t="str">
        <f t="shared" si="1"/>
        <v>BORISOVÁ Lilien</v>
      </c>
    </row>
    <row r="43" spans="3:6" x14ac:dyDescent="0.2">
      <c r="C43" t="s">
        <v>208</v>
      </c>
      <c r="D43" t="s">
        <v>209</v>
      </c>
      <c r="E43" t="str">
        <f t="shared" si="0"/>
        <v>TRUTZOVÁ</v>
      </c>
      <c r="F43" t="str">
        <f t="shared" si="1"/>
        <v>TRUTZOVÁ Kristína</v>
      </c>
    </row>
    <row r="44" spans="3:6" x14ac:dyDescent="0.2">
      <c r="C44" t="s">
        <v>146</v>
      </c>
      <c r="D44" t="s">
        <v>210</v>
      </c>
      <c r="E44" t="str">
        <f t="shared" si="0"/>
        <v>FARKAŠOVÁ</v>
      </c>
      <c r="F44" t="str">
        <f t="shared" si="1"/>
        <v>FARKAŠOVÁ Sandra</v>
      </c>
    </row>
    <row r="45" spans="3:6" x14ac:dyDescent="0.2">
      <c r="C45" t="s">
        <v>211</v>
      </c>
      <c r="D45" t="s">
        <v>212</v>
      </c>
      <c r="E45" t="str">
        <f t="shared" si="0"/>
        <v>IVANIČOVÁ</v>
      </c>
      <c r="F45" t="str">
        <f t="shared" si="1"/>
        <v>IVANIČOVÁ Dáška</v>
      </c>
    </row>
    <row r="46" spans="3:6" x14ac:dyDescent="0.2">
      <c r="C46" t="s">
        <v>213</v>
      </c>
      <c r="D46" t="s">
        <v>214</v>
      </c>
      <c r="E46" t="str">
        <f t="shared" si="0"/>
        <v>PACHO</v>
      </c>
      <c r="F46" t="str">
        <f t="shared" si="1"/>
        <v>PACHO Sofia</v>
      </c>
    </row>
    <row r="47" spans="3:6" x14ac:dyDescent="0.2">
      <c r="C47" t="s">
        <v>215</v>
      </c>
      <c r="D47" t="s">
        <v>216</v>
      </c>
      <c r="E47" t="str">
        <f t="shared" si="0"/>
        <v>HOROVÁ</v>
      </c>
      <c r="F47" t="str">
        <f t="shared" si="1"/>
        <v>HOROVÁ Hana</v>
      </c>
    </row>
    <row r="48" spans="3:6" x14ac:dyDescent="0.2">
      <c r="C48" t="s">
        <v>217</v>
      </c>
      <c r="D48" t="s">
        <v>218</v>
      </c>
      <c r="E48" t="str">
        <f t="shared" si="0"/>
        <v>KATONÁKOVÁ</v>
      </c>
      <c r="F48" t="str">
        <f t="shared" si="1"/>
        <v>KATONÁKOVÁ Katarína</v>
      </c>
    </row>
    <row r="49" spans="3:6" x14ac:dyDescent="0.2">
      <c r="C49" t="s">
        <v>156</v>
      </c>
      <c r="D49" t="s">
        <v>219</v>
      </c>
      <c r="E49" t="str">
        <f t="shared" si="0"/>
        <v>SASKOVÁ</v>
      </c>
      <c r="F49" t="str">
        <f t="shared" si="1"/>
        <v>SASKOVÁ Viktória</v>
      </c>
    </row>
    <row r="50" spans="3:6" x14ac:dyDescent="0.2">
      <c r="C50" t="s">
        <v>220</v>
      </c>
      <c r="D50" t="s">
        <v>221</v>
      </c>
      <c r="E50" t="str">
        <f t="shared" si="0"/>
        <v>ZÁHRADNÍČEK</v>
      </c>
      <c r="F50" t="str">
        <f t="shared" si="1"/>
        <v>ZÁHRADNÍČEK Dušan</v>
      </c>
    </row>
    <row r="51" spans="3:6" x14ac:dyDescent="0.2">
      <c r="C51" t="s">
        <v>156</v>
      </c>
      <c r="D51" t="s">
        <v>222</v>
      </c>
      <c r="E51" t="str">
        <f t="shared" si="0"/>
        <v>SVOBODOVÁ</v>
      </c>
      <c r="F51" t="str">
        <f t="shared" si="1"/>
        <v>SVOBODOVÁ Viktória</v>
      </c>
    </row>
    <row r="52" spans="3:6" x14ac:dyDescent="0.2">
      <c r="C52" t="s">
        <v>144</v>
      </c>
      <c r="D52" t="s">
        <v>145</v>
      </c>
      <c r="E52" t="str">
        <f t="shared" si="0"/>
        <v>SIMON</v>
      </c>
      <c r="F52" t="str">
        <f t="shared" si="1"/>
        <v>SIMON Matej</v>
      </c>
    </row>
    <row r="53" spans="3:6" x14ac:dyDescent="0.2">
      <c r="C53" t="s">
        <v>223</v>
      </c>
      <c r="D53" t="s">
        <v>224</v>
      </c>
      <c r="E53" t="str">
        <f t="shared" si="0"/>
        <v>VANICKÝ</v>
      </c>
      <c r="F53" t="str">
        <f t="shared" si="1"/>
        <v>VANICKÝ Dárius</v>
      </c>
    </row>
    <row r="54" spans="3:6" x14ac:dyDescent="0.2">
      <c r="C54" t="s">
        <v>138</v>
      </c>
      <c r="D54" t="s">
        <v>225</v>
      </c>
      <c r="E54" t="str">
        <f t="shared" si="0"/>
        <v>DRAGOŠEK</v>
      </c>
      <c r="F54" t="str">
        <f t="shared" si="1"/>
        <v>DRAGOŠEK Michal</v>
      </c>
    </row>
    <row r="55" spans="3:6" x14ac:dyDescent="0.2">
      <c r="C55" t="s">
        <v>142</v>
      </c>
      <c r="D55" t="s">
        <v>143</v>
      </c>
      <c r="E55" t="str">
        <f t="shared" si="0"/>
        <v>MATUŠKA</v>
      </c>
      <c r="F55" t="str">
        <f t="shared" si="1"/>
        <v>MATUŠKA Jakub</v>
      </c>
    </row>
    <row r="56" spans="3:6" x14ac:dyDescent="0.2">
      <c r="C56" t="s">
        <v>138</v>
      </c>
      <c r="D56" t="s">
        <v>143</v>
      </c>
      <c r="E56" t="str">
        <f t="shared" si="0"/>
        <v>MATUŠKA</v>
      </c>
      <c r="F56" t="str">
        <f t="shared" si="1"/>
        <v>MATUŠKA Michal</v>
      </c>
    </row>
    <row r="57" spans="3:6" x14ac:dyDescent="0.2">
      <c r="C57" t="s">
        <v>126</v>
      </c>
      <c r="D57" t="s">
        <v>127</v>
      </c>
      <c r="E57" t="str">
        <f t="shared" si="0"/>
        <v>CVACH</v>
      </c>
      <c r="F57" t="str">
        <f t="shared" si="1"/>
        <v>CVACH Jonas</v>
      </c>
    </row>
    <row r="58" spans="3:6" x14ac:dyDescent="0.2">
      <c r="C58" t="s">
        <v>151</v>
      </c>
      <c r="D58" t="s">
        <v>152</v>
      </c>
      <c r="E58" t="str">
        <f t="shared" si="0"/>
        <v>STAVIARSKY</v>
      </c>
      <c r="F58" t="str">
        <f t="shared" si="1"/>
        <v>STAVIARSKY Lukáš</v>
      </c>
    </row>
    <row r="59" spans="3:6" x14ac:dyDescent="0.2">
      <c r="C59" t="s">
        <v>138</v>
      </c>
      <c r="D59" t="s">
        <v>148</v>
      </c>
      <c r="E59" t="str">
        <f t="shared" si="0"/>
        <v>SLÁVIK</v>
      </c>
      <c r="F59" t="str">
        <f t="shared" si="1"/>
        <v>SLÁVIK Michal</v>
      </c>
    </row>
    <row r="60" spans="3:6" x14ac:dyDescent="0.2">
      <c r="C60" t="s">
        <v>156</v>
      </c>
      <c r="D60" t="s">
        <v>157</v>
      </c>
      <c r="E60" t="str">
        <f t="shared" si="0"/>
        <v>VAYDOVÁ</v>
      </c>
      <c r="F60" t="str">
        <f t="shared" si="1"/>
        <v>VAYDOVÁ Viktória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2025-10-05T20:01:31Z</dcterms:modified>
  <cp:category/>
</cp:coreProperties>
</file>