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6\"/>
    </mc:Choice>
  </mc:AlternateContent>
  <xr:revisionPtr revIDLastSave="0" documentId="13_ncr:1_{71D120BE-CFE8-4DA8-9A8D-5A6B0CC580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Data!$E$62:$I$111</definedName>
    <definedName name="A">Hraci[Hráči]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9" i="1" l="1"/>
  <c r="J319" i="1"/>
  <c r="L319" i="1" s="1"/>
  <c r="M319" i="1"/>
  <c r="O319" i="1"/>
  <c r="K319" i="1" s="1"/>
  <c r="F318" i="1"/>
  <c r="J318" i="1"/>
  <c r="L318" i="1"/>
  <c r="M318" i="1"/>
  <c r="O318" i="1"/>
  <c r="K318" i="1" s="1"/>
  <c r="N318" i="1" s="1"/>
  <c r="F317" i="1"/>
  <c r="J317" i="1"/>
  <c r="M317" i="1"/>
  <c r="O317" i="1"/>
  <c r="K317" i="1" s="1"/>
  <c r="F316" i="1"/>
  <c r="J316" i="1"/>
  <c r="M316" i="1"/>
  <c r="O316" i="1"/>
  <c r="K316" i="1" s="1"/>
  <c r="F315" i="1"/>
  <c r="J315" i="1"/>
  <c r="M315" i="1"/>
  <c r="O315" i="1"/>
  <c r="K315" i="1" s="1"/>
  <c r="O11" i="1"/>
  <c r="K11" i="1" s="1"/>
  <c r="O12" i="1"/>
  <c r="K12" i="1" s="1"/>
  <c r="O13" i="1"/>
  <c r="K13" i="1" s="1"/>
  <c r="O14" i="1"/>
  <c r="K14" i="1" s="1"/>
  <c r="O15" i="1"/>
  <c r="K15" i="1" s="1"/>
  <c r="O16" i="1"/>
  <c r="K16" i="1" s="1"/>
  <c r="O17" i="1"/>
  <c r="K17" i="1" s="1"/>
  <c r="O18" i="1"/>
  <c r="K18" i="1" s="1"/>
  <c r="O19" i="1"/>
  <c r="K19" i="1" s="1"/>
  <c r="O20" i="1"/>
  <c r="K20" i="1" s="1"/>
  <c r="O21" i="1"/>
  <c r="K21" i="1" s="1"/>
  <c r="O22" i="1"/>
  <c r="K22" i="1" s="1"/>
  <c r="O23" i="1"/>
  <c r="K23" i="1" s="1"/>
  <c r="O24" i="1"/>
  <c r="K24" i="1" s="1"/>
  <c r="O25" i="1"/>
  <c r="K25" i="1" s="1"/>
  <c r="O26" i="1"/>
  <c r="K26" i="1" s="1"/>
  <c r="O27" i="1"/>
  <c r="K27" i="1" s="1"/>
  <c r="O28" i="1"/>
  <c r="K28" i="1" s="1"/>
  <c r="O29" i="1"/>
  <c r="K29" i="1" s="1"/>
  <c r="O30" i="1"/>
  <c r="K30" i="1" s="1"/>
  <c r="O31" i="1"/>
  <c r="K31" i="1" s="1"/>
  <c r="O32" i="1"/>
  <c r="K32" i="1" s="1"/>
  <c r="O33" i="1"/>
  <c r="K33" i="1" s="1"/>
  <c r="O34" i="1"/>
  <c r="K34" i="1" s="1"/>
  <c r="O35" i="1"/>
  <c r="K35" i="1" s="1"/>
  <c r="O36" i="1"/>
  <c r="K36" i="1" s="1"/>
  <c r="O37" i="1"/>
  <c r="K37" i="1" s="1"/>
  <c r="O38" i="1"/>
  <c r="K38" i="1" s="1"/>
  <c r="O39" i="1"/>
  <c r="K39" i="1" s="1"/>
  <c r="O40" i="1"/>
  <c r="K40" i="1" s="1"/>
  <c r="O41" i="1"/>
  <c r="K41" i="1" s="1"/>
  <c r="O42" i="1"/>
  <c r="K42" i="1" s="1"/>
  <c r="O43" i="1"/>
  <c r="K43" i="1" s="1"/>
  <c r="O44" i="1"/>
  <c r="K44" i="1" s="1"/>
  <c r="O45" i="1"/>
  <c r="K45" i="1" s="1"/>
  <c r="O46" i="1"/>
  <c r="K46" i="1" s="1"/>
  <c r="O47" i="1"/>
  <c r="K47" i="1" s="1"/>
  <c r="O48" i="1"/>
  <c r="K48" i="1" s="1"/>
  <c r="O49" i="1"/>
  <c r="K49" i="1" s="1"/>
  <c r="O50" i="1"/>
  <c r="K50" i="1" s="1"/>
  <c r="O51" i="1"/>
  <c r="K51" i="1" s="1"/>
  <c r="O52" i="1"/>
  <c r="K52" i="1" s="1"/>
  <c r="O53" i="1"/>
  <c r="K53" i="1" s="1"/>
  <c r="O54" i="1"/>
  <c r="K54" i="1" s="1"/>
  <c r="O55" i="1"/>
  <c r="K55" i="1" s="1"/>
  <c r="O56" i="1"/>
  <c r="K56" i="1" s="1"/>
  <c r="O57" i="1"/>
  <c r="K57" i="1" s="1"/>
  <c r="O58" i="1"/>
  <c r="K58" i="1" s="1"/>
  <c r="O59" i="1"/>
  <c r="K59" i="1" s="1"/>
  <c r="O60" i="1"/>
  <c r="K60" i="1" s="1"/>
  <c r="O61" i="1"/>
  <c r="K61" i="1" s="1"/>
  <c r="O62" i="1"/>
  <c r="K62" i="1" s="1"/>
  <c r="O63" i="1"/>
  <c r="K63" i="1" s="1"/>
  <c r="O64" i="1"/>
  <c r="K64" i="1" s="1"/>
  <c r="O65" i="1"/>
  <c r="K65" i="1" s="1"/>
  <c r="O66" i="1"/>
  <c r="K66" i="1" s="1"/>
  <c r="O67" i="1"/>
  <c r="K67" i="1" s="1"/>
  <c r="O68" i="1"/>
  <c r="K68" i="1" s="1"/>
  <c r="O69" i="1"/>
  <c r="K69" i="1" s="1"/>
  <c r="O70" i="1"/>
  <c r="K70" i="1" s="1"/>
  <c r="O71" i="1"/>
  <c r="K71" i="1" s="1"/>
  <c r="O72" i="1"/>
  <c r="K72" i="1" s="1"/>
  <c r="O73" i="1"/>
  <c r="K73" i="1" s="1"/>
  <c r="O74" i="1"/>
  <c r="K74" i="1" s="1"/>
  <c r="O75" i="1"/>
  <c r="K75" i="1" s="1"/>
  <c r="O76" i="1"/>
  <c r="K76" i="1" s="1"/>
  <c r="O77" i="1"/>
  <c r="K77" i="1" s="1"/>
  <c r="O78" i="1"/>
  <c r="K78" i="1" s="1"/>
  <c r="O79" i="1"/>
  <c r="K79" i="1" s="1"/>
  <c r="O80" i="1"/>
  <c r="K80" i="1" s="1"/>
  <c r="O81" i="1"/>
  <c r="K81" i="1" s="1"/>
  <c r="O82" i="1"/>
  <c r="K82" i="1" s="1"/>
  <c r="O83" i="1"/>
  <c r="K83" i="1" s="1"/>
  <c r="O84" i="1"/>
  <c r="K84" i="1" s="1"/>
  <c r="O85" i="1"/>
  <c r="K85" i="1" s="1"/>
  <c r="O86" i="1"/>
  <c r="K86" i="1" s="1"/>
  <c r="O87" i="1"/>
  <c r="K87" i="1" s="1"/>
  <c r="O88" i="1"/>
  <c r="K88" i="1" s="1"/>
  <c r="O89" i="1"/>
  <c r="K89" i="1" s="1"/>
  <c r="O90" i="1"/>
  <c r="K90" i="1" s="1"/>
  <c r="O91" i="1"/>
  <c r="K91" i="1" s="1"/>
  <c r="O92" i="1"/>
  <c r="K92" i="1" s="1"/>
  <c r="O93" i="1"/>
  <c r="K93" i="1" s="1"/>
  <c r="O94" i="1"/>
  <c r="K94" i="1" s="1"/>
  <c r="O95" i="1"/>
  <c r="K95" i="1" s="1"/>
  <c r="O96" i="1"/>
  <c r="K96" i="1" s="1"/>
  <c r="O97" i="1"/>
  <c r="K97" i="1" s="1"/>
  <c r="O98" i="1"/>
  <c r="K98" i="1" s="1"/>
  <c r="O99" i="1"/>
  <c r="K99" i="1" s="1"/>
  <c r="O100" i="1"/>
  <c r="K100" i="1" s="1"/>
  <c r="O101" i="1"/>
  <c r="K101" i="1" s="1"/>
  <c r="O102" i="1"/>
  <c r="K102" i="1" s="1"/>
  <c r="O103" i="1"/>
  <c r="K103" i="1" s="1"/>
  <c r="O104" i="1"/>
  <c r="K104" i="1" s="1"/>
  <c r="O105" i="1"/>
  <c r="K105" i="1" s="1"/>
  <c r="O106" i="1"/>
  <c r="K106" i="1" s="1"/>
  <c r="O107" i="1"/>
  <c r="K107" i="1" s="1"/>
  <c r="O108" i="1"/>
  <c r="K108" i="1" s="1"/>
  <c r="O109" i="1"/>
  <c r="K109" i="1" s="1"/>
  <c r="O110" i="1"/>
  <c r="K110" i="1" s="1"/>
  <c r="O111" i="1"/>
  <c r="K111" i="1" s="1"/>
  <c r="O112" i="1"/>
  <c r="K112" i="1" s="1"/>
  <c r="O113" i="1"/>
  <c r="K113" i="1" s="1"/>
  <c r="O114" i="1"/>
  <c r="K114" i="1" s="1"/>
  <c r="O115" i="1"/>
  <c r="K115" i="1" s="1"/>
  <c r="O116" i="1"/>
  <c r="K116" i="1" s="1"/>
  <c r="O117" i="1"/>
  <c r="K117" i="1" s="1"/>
  <c r="O118" i="1"/>
  <c r="K118" i="1" s="1"/>
  <c r="O119" i="1"/>
  <c r="K119" i="1" s="1"/>
  <c r="O120" i="1"/>
  <c r="K120" i="1" s="1"/>
  <c r="O121" i="1"/>
  <c r="K121" i="1" s="1"/>
  <c r="O122" i="1"/>
  <c r="K122" i="1" s="1"/>
  <c r="O123" i="1"/>
  <c r="K123" i="1" s="1"/>
  <c r="O124" i="1"/>
  <c r="K124" i="1" s="1"/>
  <c r="O125" i="1"/>
  <c r="K125" i="1" s="1"/>
  <c r="O126" i="1"/>
  <c r="K126" i="1" s="1"/>
  <c r="O127" i="1"/>
  <c r="K127" i="1" s="1"/>
  <c r="O128" i="1"/>
  <c r="K128" i="1" s="1"/>
  <c r="O129" i="1"/>
  <c r="K129" i="1" s="1"/>
  <c r="O130" i="1"/>
  <c r="K130" i="1" s="1"/>
  <c r="O131" i="1"/>
  <c r="K131" i="1" s="1"/>
  <c r="O132" i="1"/>
  <c r="K132" i="1" s="1"/>
  <c r="O133" i="1"/>
  <c r="K133" i="1" s="1"/>
  <c r="O134" i="1"/>
  <c r="K134" i="1" s="1"/>
  <c r="O135" i="1"/>
  <c r="K135" i="1" s="1"/>
  <c r="O136" i="1"/>
  <c r="K136" i="1" s="1"/>
  <c r="O137" i="1"/>
  <c r="K137" i="1" s="1"/>
  <c r="O138" i="1"/>
  <c r="K138" i="1" s="1"/>
  <c r="O139" i="1"/>
  <c r="K139" i="1" s="1"/>
  <c r="O140" i="1"/>
  <c r="K140" i="1" s="1"/>
  <c r="O141" i="1"/>
  <c r="K141" i="1" s="1"/>
  <c r="O142" i="1"/>
  <c r="K142" i="1" s="1"/>
  <c r="O143" i="1"/>
  <c r="K143" i="1" s="1"/>
  <c r="O144" i="1"/>
  <c r="K144" i="1" s="1"/>
  <c r="O145" i="1"/>
  <c r="K145" i="1" s="1"/>
  <c r="O146" i="1"/>
  <c r="K146" i="1" s="1"/>
  <c r="O147" i="1"/>
  <c r="K147" i="1" s="1"/>
  <c r="O148" i="1"/>
  <c r="K148" i="1" s="1"/>
  <c r="O149" i="1"/>
  <c r="K149" i="1" s="1"/>
  <c r="O150" i="1"/>
  <c r="K150" i="1" s="1"/>
  <c r="O151" i="1"/>
  <c r="K151" i="1" s="1"/>
  <c r="O152" i="1"/>
  <c r="K152" i="1" s="1"/>
  <c r="O153" i="1"/>
  <c r="K153" i="1" s="1"/>
  <c r="O154" i="1"/>
  <c r="K154" i="1" s="1"/>
  <c r="O155" i="1"/>
  <c r="K155" i="1" s="1"/>
  <c r="O156" i="1"/>
  <c r="K156" i="1" s="1"/>
  <c r="O157" i="1"/>
  <c r="K157" i="1" s="1"/>
  <c r="O158" i="1"/>
  <c r="K158" i="1" s="1"/>
  <c r="O159" i="1"/>
  <c r="K159" i="1" s="1"/>
  <c r="O160" i="1"/>
  <c r="K160" i="1" s="1"/>
  <c r="O161" i="1"/>
  <c r="K161" i="1" s="1"/>
  <c r="O162" i="1"/>
  <c r="K162" i="1" s="1"/>
  <c r="O163" i="1"/>
  <c r="K163" i="1" s="1"/>
  <c r="O164" i="1"/>
  <c r="K164" i="1" s="1"/>
  <c r="O165" i="1"/>
  <c r="K165" i="1" s="1"/>
  <c r="O166" i="1"/>
  <c r="K166" i="1" s="1"/>
  <c r="O167" i="1"/>
  <c r="K167" i="1" s="1"/>
  <c r="O168" i="1"/>
  <c r="K168" i="1" s="1"/>
  <c r="O169" i="1"/>
  <c r="K169" i="1" s="1"/>
  <c r="O170" i="1"/>
  <c r="K170" i="1" s="1"/>
  <c r="O171" i="1"/>
  <c r="K171" i="1" s="1"/>
  <c r="O172" i="1"/>
  <c r="K172" i="1" s="1"/>
  <c r="O173" i="1"/>
  <c r="K173" i="1" s="1"/>
  <c r="O174" i="1"/>
  <c r="K174" i="1" s="1"/>
  <c r="O175" i="1"/>
  <c r="K175" i="1" s="1"/>
  <c r="O176" i="1"/>
  <c r="K176" i="1" s="1"/>
  <c r="O177" i="1"/>
  <c r="K177" i="1" s="1"/>
  <c r="O178" i="1"/>
  <c r="K178" i="1" s="1"/>
  <c r="O179" i="1"/>
  <c r="K179" i="1" s="1"/>
  <c r="O180" i="1"/>
  <c r="K180" i="1" s="1"/>
  <c r="O181" i="1"/>
  <c r="K181" i="1" s="1"/>
  <c r="O182" i="1"/>
  <c r="K182" i="1" s="1"/>
  <c r="O183" i="1"/>
  <c r="K183" i="1" s="1"/>
  <c r="O184" i="1"/>
  <c r="K184" i="1" s="1"/>
  <c r="O185" i="1"/>
  <c r="K185" i="1" s="1"/>
  <c r="O186" i="1"/>
  <c r="K186" i="1" s="1"/>
  <c r="O187" i="1"/>
  <c r="K187" i="1" s="1"/>
  <c r="O188" i="1"/>
  <c r="K188" i="1" s="1"/>
  <c r="O189" i="1"/>
  <c r="K189" i="1" s="1"/>
  <c r="O190" i="1"/>
  <c r="K190" i="1" s="1"/>
  <c r="O191" i="1"/>
  <c r="K191" i="1" s="1"/>
  <c r="O192" i="1"/>
  <c r="K192" i="1" s="1"/>
  <c r="O193" i="1"/>
  <c r="K193" i="1" s="1"/>
  <c r="O194" i="1"/>
  <c r="K194" i="1" s="1"/>
  <c r="O195" i="1"/>
  <c r="K195" i="1" s="1"/>
  <c r="O196" i="1"/>
  <c r="K196" i="1" s="1"/>
  <c r="O197" i="1"/>
  <c r="K197" i="1" s="1"/>
  <c r="O198" i="1"/>
  <c r="K198" i="1" s="1"/>
  <c r="O199" i="1"/>
  <c r="K199" i="1" s="1"/>
  <c r="O200" i="1"/>
  <c r="K200" i="1" s="1"/>
  <c r="O201" i="1"/>
  <c r="K201" i="1" s="1"/>
  <c r="O202" i="1"/>
  <c r="K202" i="1" s="1"/>
  <c r="O203" i="1"/>
  <c r="K203" i="1" s="1"/>
  <c r="O204" i="1"/>
  <c r="K204" i="1" s="1"/>
  <c r="O205" i="1"/>
  <c r="K205" i="1" s="1"/>
  <c r="O206" i="1"/>
  <c r="K206" i="1" s="1"/>
  <c r="O207" i="1"/>
  <c r="K207" i="1" s="1"/>
  <c r="O208" i="1"/>
  <c r="K208" i="1" s="1"/>
  <c r="O209" i="1"/>
  <c r="K209" i="1" s="1"/>
  <c r="O210" i="1"/>
  <c r="K210" i="1" s="1"/>
  <c r="O211" i="1"/>
  <c r="K211" i="1" s="1"/>
  <c r="O212" i="1"/>
  <c r="K212" i="1" s="1"/>
  <c r="O213" i="1"/>
  <c r="K213" i="1" s="1"/>
  <c r="O214" i="1"/>
  <c r="K214" i="1" s="1"/>
  <c r="O215" i="1"/>
  <c r="K215" i="1" s="1"/>
  <c r="O216" i="1"/>
  <c r="K216" i="1" s="1"/>
  <c r="O217" i="1"/>
  <c r="K217" i="1" s="1"/>
  <c r="O218" i="1"/>
  <c r="K218" i="1" s="1"/>
  <c r="O219" i="1"/>
  <c r="K219" i="1" s="1"/>
  <c r="O220" i="1"/>
  <c r="K220" i="1" s="1"/>
  <c r="O221" i="1"/>
  <c r="K221" i="1" s="1"/>
  <c r="O222" i="1"/>
  <c r="K222" i="1" s="1"/>
  <c r="O223" i="1"/>
  <c r="K223" i="1" s="1"/>
  <c r="O224" i="1"/>
  <c r="K224" i="1" s="1"/>
  <c r="O225" i="1"/>
  <c r="K225" i="1" s="1"/>
  <c r="O226" i="1"/>
  <c r="K226" i="1" s="1"/>
  <c r="O227" i="1"/>
  <c r="K227" i="1" s="1"/>
  <c r="O228" i="1"/>
  <c r="K228" i="1" s="1"/>
  <c r="O229" i="1"/>
  <c r="K229" i="1" s="1"/>
  <c r="O230" i="1"/>
  <c r="K230" i="1" s="1"/>
  <c r="O231" i="1"/>
  <c r="K231" i="1" s="1"/>
  <c r="O232" i="1"/>
  <c r="K232" i="1" s="1"/>
  <c r="O233" i="1"/>
  <c r="K233" i="1" s="1"/>
  <c r="O234" i="1"/>
  <c r="K234" i="1" s="1"/>
  <c r="O235" i="1"/>
  <c r="K235" i="1" s="1"/>
  <c r="O236" i="1"/>
  <c r="K236" i="1" s="1"/>
  <c r="O237" i="1"/>
  <c r="K237" i="1" s="1"/>
  <c r="O238" i="1"/>
  <c r="K238" i="1" s="1"/>
  <c r="O239" i="1"/>
  <c r="K239" i="1" s="1"/>
  <c r="O240" i="1"/>
  <c r="K240" i="1" s="1"/>
  <c r="O241" i="1"/>
  <c r="K241" i="1" s="1"/>
  <c r="O242" i="1"/>
  <c r="K242" i="1" s="1"/>
  <c r="O243" i="1"/>
  <c r="K243" i="1" s="1"/>
  <c r="O244" i="1"/>
  <c r="K244" i="1" s="1"/>
  <c r="O245" i="1"/>
  <c r="K245" i="1" s="1"/>
  <c r="O246" i="1"/>
  <c r="K246" i="1" s="1"/>
  <c r="O247" i="1"/>
  <c r="K247" i="1" s="1"/>
  <c r="O248" i="1"/>
  <c r="K248" i="1" s="1"/>
  <c r="O249" i="1"/>
  <c r="K249" i="1" s="1"/>
  <c r="O250" i="1"/>
  <c r="K250" i="1" s="1"/>
  <c r="O251" i="1"/>
  <c r="K251" i="1" s="1"/>
  <c r="O252" i="1"/>
  <c r="K252" i="1" s="1"/>
  <c r="O253" i="1"/>
  <c r="K253" i="1" s="1"/>
  <c r="O254" i="1"/>
  <c r="K254" i="1" s="1"/>
  <c r="O255" i="1"/>
  <c r="K255" i="1" s="1"/>
  <c r="O256" i="1"/>
  <c r="K256" i="1" s="1"/>
  <c r="O257" i="1"/>
  <c r="K257" i="1" s="1"/>
  <c r="O258" i="1"/>
  <c r="K258" i="1" s="1"/>
  <c r="O259" i="1"/>
  <c r="K259" i="1" s="1"/>
  <c r="O260" i="1"/>
  <c r="K260" i="1" s="1"/>
  <c r="O261" i="1"/>
  <c r="K261" i="1" s="1"/>
  <c r="O262" i="1"/>
  <c r="K262" i="1" s="1"/>
  <c r="O263" i="1"/>
  <c r="K263" i="1" s="1"/>
  <c r="O264" i="1"/>
  <c r="K264" i="1" s="1"/>
  <c r="O265" i="1"/>
  <c r="K265" i="1" s="1"/>
  <c r="O266" i="1"/>
  <c r="K266" i="1" s="1"/>
  <c r="O267" i="1"/>
  <c r="K267" i="1" s="1"/>
  <c r="O268" i="1"/>
  <c r="K268" i="1" s="1"/>
  <c r="O269" i="1"/>
  <c r="K269" i="1" s="1"/>
  <c r="O270" i="1"/>
  <c r="K270" i="1" s="1"/>
  <c r="O271" i="1"/>
  <c r="K271" i="1" s="1"/>
  <c r="O272" i="1"/>
  <c r="K272" i="1" s="1"/>
  <c r="O273" i="1"/>
  <c r="K273" i="1" s="1"/>
  <c r="O274" i="1"/>
  <c r="K274" i="1" s="1"/>
  <c r="O275" i="1"/>
  <c r="K275" i="1" s="1"/>
  <c r="O276" i="1"/>
  <c r="K276" i="1" s="1"/>
  <c r="O277" i="1"/>
  <c r="K277" i="1" s="1"/>
  <c r="O278" i="1"/>
  <c r="K278" i="1" s="1"/>
  <c r="O279" i="1"/>
  <c r="K279" i="1" s="1"/>
  <c r="O280" i="1"/>
  <c r="K280" i="1" s="1"/>
  <c r="O281" i="1"/>
  <c r="K281" i="1" s="1"/>
  <c r="O282" i="1"/>
  <c r="K282" i="1" s="1"/>
  <c r="O283" i="1"/>
  <c r="K283" i="1" s="1"/>
  <c r="O284" i="1"/>
  <c r="K284" i="1" s="1"/>
  <c r="O285" i="1"/>
  <c r="K285" i="1" s="1"/>
  <c r="O286" i="1"/>
  <c r="K286" i="1" s="1"/>
  <c r="O287" i="1"/>
  <c r="K287" i="1" s="1"/>
  <c r="O288" i="1"/>
  <c r="K288" i="1" s="1"/>
  <c r="O289" i="1"/>
  <c r="K289" i="1" s="1"/>
  <c r="O290" i="1"/>
  <c r="K290" i="1" s="1"/>
  <c r="O291" i="1"/>
  <c r="K291" i="1" s="1"/>
  <c r="O292" i="1"/>
  <c r="K292" i="1" s="1"/>
  <c r="O293" i="1"/>
  <c r="K293" i="1" s="1"/>
  <c r="O294" i="1"/>
  <c r="K294" i="1" s="1"/>
  <c r="O295" i="1"/>
  <c r="K295" i="1" s="1"/>
  <c r="O296" i="1"/>
  <c r="K296" i="1" s="1"/>
  <c r="O297" i="1"/>
  <c r="K297" i="1" s="1"/>
  <c r="O298" i="1"/>
  <c r="K298" i="1" s="1"/>
  <c r="O299" i="1"/>
  <c r="K299" i="1" s="1"/>
  <c r="O300" i="1"/>
  <c r="K300" i="1" s="1"/>
  <c r="O301" i="1"/>
  <c r="K301" i="1" s="1"/>
  <c r="O302" i="1"/>
  <c r="K302" i="1" s="1"/>
  <c r="O303" i="1"/>
  <c r="K303" i="1" s="1"/>
  <c r="O304" i="1"/>
  <c r="K304" i="1" s="1"/>
  <c r="O305" i="1"/>
  <c r="K305" i="1" s="1"/>
  <c r="O306" i="1"/>
  <c r="K306" i="1" s="1"/>
  <c r="O307" i="1"/>
  <c r="K307" i="1" s="1"/>
  <c r="O308" i="1"/>
  <c r="K308" i="1" s="1"/>
  <c r="O309" i="1"/>
  <c r="K309" i="1" s="1"/>
  <c r="O310" i="1"/>
  <c r="K310" i="1" s="1"/>
  <c r="O311" i="1"/>
  <c r="K311" i="1" s="1"/>
  <c r="O312" i="1"/>
  <c r="K312" i="1" s="1"/>
  <c r="O313" i="1"/>
  <c r="K313" i="1" s="1"/>
  <c r="O314" i="1"/>
  <c r="K314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L308" i="1" s="1"/>
  <c r="J309" i="1"/>
  <c r="L309" i="1" s="1"/>
  <c r="J310" i="1"/>
  <c r="J311" i="1"/>
  <c r="J312" i="1"/>
  <c r="J313" i="1"/>
  <c r="L313" i="1" s="1"/>
  <c r="J314" i="1"/>
  <c r="I313" i="1"/>
  <c r="I312" i="1"/>
  <c r="I311" i="1"/>
  <c r="I310" i="1"/>
  <c r="F314" i="1"/>
  <c r="F313" i="1"/>
  <c r="F312" i="1"/>
  <c r="F311" i="1"/>
  <c r="F310" i="1"/>
  <c r="F309" i="1"/>
  <c r="F308" i="1"/>
  <c r="F307" i="1"/>
  <c r="F306" i="1"/>
  <c r="F305" i="1"/>
  <c r="I291" i="1"/>
  <c r="I290" i="1"/>
  <c r="I289" i="1"/>
  <c r="I288" i="1"/>
  <c r="I287" i="1"/>
  <c r="I286" i="1"/>
  <c r="I303" i="1"/>
  <c r="I302" i="1"/>
  <c r="I301" i="1"/>
  <c r="I300" i="1"/>
  <c r="I299" i="1"/>
  <c r="I297" i="1"/>
  <c r="I296" i="1"/>
  <c r="I295" i="1"/>
  <c r="I294" i="1"/>
  <c r="I293" i="1"/>
  <c r="I284" i="1"/>
  <c r="I283" i="1"/>
  <c r="I282" i="1"/>
  <c r="I281" i="1"/>
  <c r="I280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N319" i="1" l="1"/>
  <c r="L317" i="1"/>
  <c r="N317" i="1" s="1"/>
  <c r="L316" i="1"/>
  <c r="N316" i="1" s="1"/>
  <c r="L315" i="1"/>
  <c r="N315" i="1"/>
  <c r="L314" i="1"/>
  <c r="L311" i="1"/>
  <c r="L312" i="1"/>
  <c r="N312" i="1" s="1"/>
  <c r="N314" i="1"/>
  <c r="N313" i="1"/>
  <c r="N311" i="1"/>
  <c r="L310" i="1"/>
  <c r="N310" i="1" s="1"/>
  <c r="N309" i="1"/>
  <c r="N308" i="1"/>
  <c r="L307" i="1"/>
  <c r="N307" i="1" s="1"/>
  <c r="L306" i="1"/>
  <c r="N306" i="1" s="1"/>
  <c r="L305" i="1"/>
  <c r="N305" i="1" s="1"/>
  <c r="I89" i="2"/>
  <c r="L298" i="1" s="1"/>
  <c r="N298" i="1" s="1"/>
  <c r="I77" i="2"/>
  <c r="L297" i="1" s="1"/>
  <c r="N297" i="1" s="1"/>
  <c r="I112" i="2"/>
  <c r="I100" i="2"/>
  <c r="L291" i="1" s="1"/>
  <c r="N291" i="1" s="1"/>
  <c r="I124" i="2"/>
  <c r="L290" i="1" s="1"/>
  <c r="N290" i="1" s="1"/>
  <c r="I80" i="2"/>
  <c r="L289" i="1" s="1"/>
  <c r="N289" i="1" s="1"/>
  <c r="I91" i="2"/>
  <c r="L288" i="1" s="1"/>
  <c r="N288" i="1" s="1"/>
  <c r="I78" i="2"/>
  <c r="L287" i="1" s="1"/>
  <c r="N287" i="1" s="1"/>
  <c r="I101" i="2"/>
  <c r="L286" i="1" s="1"/>
  <c r="N286" i="1" s="1"/>
  <c r="I117" i="2"/>
  <c r="L284" i="1" s="1"/>
  <c r="N284" i="1" s="1"/>
  <c r="I64" i="2"/>
  <c r="L281" i="1" s="1"/>
  <c r="N281" i="1" s="1"/>
  <c r="G76" i="3"/>
  <c r="G77" i="3"/>
  <c r="G78" i="3"/>
  <c r="G79" i="3"/>
  <c r="G80" i="3"/>
  <c r="G81" i="3"/>
  <c r="G82" i="3"/>
  <c r="G83" i="3"/>
  <c r="G84" i="3"/>
  <c r="G85" i="3"/>
  <c r="G75" i="3"/>
  <c r="E76" i="3"/>
  <c r="F76" i="3"/>
  <c r="E77" i="3"/>
  <c r="F77" i="3" s="1"/>
  <c r="E78" i="3"/>
  <c r="F78" i="3" s="1"/>
  <c r="E79" i="3"/>
  <c r="F79" i="3"/>
  <c r="E80" i="3"/>
  <c r="F80" i="3"/>
  <c r="E81" i="3"/>
  <c r="F81" i="3"/>
  <c r="E82" i="3"/>
  <c r="F82" i="3" s="1"/>
  <c r="E83" i="3"/>
  <c r="F83" i="3"/>
  <c r="E84" i="3"/>
  <c r="F84" i="3"/>
  <c r="E85" i="3"/>
  <c r="F85" i="3" s="1"/>
  <c r="E75" i="3"/>
  <c r="F75" i="3" s="1"/>
  <c r="F280" i="1"/>
  <c r="I278" i="1"/>
  <c r="I277" i="1"/>
  <c r="I276" i="1"/>
  <c r="I275" i="1"/>
  <c r="I274" i="1"/>
  <c r="I273" i="1"/>
  <c r="I272" i="1"/>
  <c r="F279" i="1"/>
  <c r="F278" i="1"/>
  <c r="F277" i="1"/>
  <c r="F276" i="1"/>
  <c r="F275" i="1"/>
  <c r="F274" i="1"/>
  <c r="F273" i="1"/>
  <c r="F272" i="1"/>
  <c r="I270" i="1"/>
  <c r="I269" i="1"/>
  <c r="I268" i="1"/>
  <c r="I267" i="1"/>
  <c r="I266" i="1"/>
  <c r="I265" i="1"/>
  <c r="F271" i="1"/>
  <c r="F270" i="1"/>
  <c r="F269" i="1"/>
  <c r="F268" i="1"/>
  <c r="F267" i="1"/>
  <c r="F266" i="1"/>
  <c r="F265" i="1"/>
  <c r="I263" i="1"/>
  <c r="I262" i="1"/>
  <c r="I261" i="1"/>
  <c r="I260" i="1"/>
  <c r="I259" i="1"/>
  <c r="I258" i="1"/>
  <c r="I257" i="1"/>
  <c r="I256" i="1"/>
  <c r="I255" i="1"/>
  <c r="I254" i="1"/>
  <c r="F264" i="1"/>
  <c r="F263" i="1"/>
  <c r="F262" i="1"/>
  <c r="F261" i="1"/>
  <c r="F260" i="1"/>
  <c r="F259" i="1"/>
  <c r="F258" i="1"/>
  <c r="F257" i="1"/>
  <c r="F256" i="1"/>
  <c r="F255" i="1"/>
  <c r="F254" i="1"/>
  <c r="I252" i="1"/>
  <c r="F253" i="1"/>
  <c r="F252" i="1"/>
  <c r="F251" i="1"/>
  <c r="F250" i="1"/>
  <c r="F249" i="1"/>
  <c r="F248" i="1"/>
  <c r="F247" i="1"/>
  <c r="F246" i="1"/>
  <c r="F245" i="1"/>
  <c r="F244" i="1"/>
  <c r="F243" i="1"/>
  <c r="I240" i="1"/>
  <c r="I239" i="1"/>
  <c r="I238" i="1"/>
  <c r="I237" i="1"/>
  <c r="I236" i="1"/>
  <c r="I235" i="1"/>
  <c r="F242" i="1"/>
  <c r="F241" i="1"/>
  <c r="F240" i="1"/>
  <c r="F239" i="1"/>
  <c r="F238" i="1"/>
  <c r="F237" i="1"/>
  <c r="F236" i="1"/>
  <c r="I233" i="1"/>
  <c r="I232" i="1"/>
  <c r="I231" i="1"/>
  <c r="I230" i="1"/>
  <c r="I229" i="1"/>
  <c r="I228" i="1"/>
  <c r="F235" i="1"/>
  <c r="F234" i="1"/>
  <c r="F233" i="1"/>
  <c r="F232" i="1"/>
  <c r="F231" i="1"/>
  <c r="F230" i="1"/>
  <c r="F229" i="1"/>
  <c r="E74" i="3"/>
  <c r="F74" i="3" s="1"/>
  <c r="I104" i="2"/>
  <c r="I226" i="1"/>
  <c r="I225" i="1"/>
  <c r="I224" i="1"/>
  <c r="I223" i="1"/>
  <c r="I222" i="1"/>
  <c r="I221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I67" i="2"/>
  <c r="E73" i="3"/>
  <c r="F73" i="3" s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2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I168" i="1"/>
  <c r="I166" i="1"/>
  <c r="F169" i="1"/>
  <c r="F168" i="1"/>
  <c r="F167" i="1"/>
  <c r="F166" i="1"/>
  <c r="E72" i="3"/>
  <c r="F72" i="3" s="1"/>
  <c r="I140" i="2"/>
  <c r="I164" i="1"/>
  <c r="I163" i="1"/>
  <c r="I162" i="1"/>
  <c r="I161" i="1"/>
  <c r="I160" i="1"/>
  <c r="F165" i="1"/>
  <c r="F164" i="1"/>
  <c r="F163" i="1"/>
  <c r="F162" i="1"/>
  <c r="F161" i="1"/>
  <c r="F160" i="1"/>
  <c r="I156" i="1"/>
  <c r="I157" i="1"/>
  <c r="I158" i="1"/>
  <c r="I155" i="1"/>
  <c r="F159" i="1"/>
  <c r="E71" i="3"/>
  <c r="F71" i="3" s="1"/>
  <c r="E70" i="3"/>
  <c r="F70" i="3" s="1"/>
  <c r="E69" i="3"/>
  <c r="F69" i="3" s="1"/>
  <c r="E68" i="3"/>
  <c r="F68" i="3" s="1"/>
  <c r="E67" i="3"/>
  <c r="F67" i="3" s="1"/>
  <c r="F158" i="1"/>
  <c r="F157" i="1"/>
  <c r="F156" i="1"/>
  <c r="F155" i="1"/>
  <c r="F154" i="1"/>
  <c r="F153" i="1"/>
  <c r="F152" i="1"/>
  <c r="F151" i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F150" i="1"/>
  <c r="F149" i="1"/>
  <c r="F148" i="1"/>
  <c r="F147" i="1"/>
  <c r="F146" i="1"/>
  <c r="I125" i="2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I126" i="1"/>
  <c r="I125" i="1"/>
  <c r="I124" i="1"/>
  <c r="I123" i="1"/>
  <c r="I121" i="1"/>
  <c r="I120" i="1"/>
  <c r="I119" i="1"/>
  <c r="I118" i="1"/>
  <c r="I117" i="1"/>
  <c r="I116" i="1"/>
  <c r="F127" i="1"/>
  <c r="F126" i="1"/>
  <c r="F125" i="1"/>
  <c r="F124" i="1"/>
  <c r="F123" i="1"/>
  <c r="F122" i="1"/>
  <c r="I102" i="2"/>
  <c r="I107" i="2"/>
  <c r="F121" i="1"/>
  <c r="F120" i="1"/>
  <c r="F119" i="1"/>
  <c r="F118" i="1"/>
  <c r="F117" i="1"/>
  <c r="F116" i="1"/>
  <c r="I114" i="1"/>
  <c r="I113" i="1"/>
  <c r="I112" i="1"/>
  <c r="F115" i="1"/>
  <c r="F114" i="1"/>
  <c r="F113" i="1"/>
  <c r="F112" i="1"/>
  <c r="I110" i="1"/>
  <c r="I109" i="1"/>
  <c r="I108" i="1"/>
  <c r="I107" i="1"/>
  <c r="F111" i="1"/>
  <c r="I105" i="1"/>
  <c r="I104" i="1"/>
  <c r="I103" i="1"/>
  <c r="I76" i="2"/>
  <c r="F110" i="1"/>
  <c r="F109" i="1"/>
  <c r="F108" i="1"/>
  <c r="F107" i="1"/>
  <c r="I143" i="2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E60" i="3"/>
  <c r="F60" i="3" s="1"/>
  <c r="E59" i="3"/>
  <c r="F59" i="3" s="1"/>
  <c r="I84" i="2"/>
  <c r="I88" i="2"/>
  <c r="F79" i="1"/>
  <c r="F78" i="1"/>
  <c r="F77" i="1"/>
  <c r="I75" i="1"/>
  <c r="I74" i="1"/>
  <c r="I73" i="1"/>
  <c r="I72" i="1"/>
  <c r="I71" i="1"/>
  <c r="I70" i="1"/>
  <c r="I69" i="1"/>
  <c r="I68" i="1"/>
  <c r="I67" i="1"/>
  <c r="I66" i="1"/>
  <c r="F76" i="1"/>
  <c r="F75" i="1"/>
  <c r="F74" i="1"/>
  <c r="F73" i="1"/>
  <c r="F72" i="1"/>
  <c r="F71" i="1"/>
  <c r="F70" i="1"/>
  <c r="F69" i="1"/>
  <c r="F68" i="1"/>
  <c r="F67" i="1"/>
  <c r="F66" i="1"/>
  <c r="I58" i="1"/>
  <c r="I59" i="1"/>
  <c r="I60" i="1"/>
  <c r="I61" i="1"/>
  <c r="I62" i="1"/>
  <c r="I63" i="1"/>
  <c r="I64" i="1"/>
  <c r="I5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L295" i="1" l="1"/>
  <c r="N295" i="1" s="1"/>
  <c r="L261" i="1"/>
  <c r="N261" i="1" s="1"/>
  <c r="L278" i="1"/>
  <c r="N278" i="1" s="1"/>
  <c r="L240" i="1"/>
  <c r="N240" i="1" s="1"/>
  <c r="L296" i="1"/>
  <c r="N296" i="1" s="1"/>
  <c r="L292" i="1"/>
  <c r="N292" i="1" s="1"/>
  <c r="L282" i="1"/>
  <c r="N282" i="1" s="1"/>
  <c r="L264" i="1"/>
  <c r="N264" i="1" s="1"/>
  <c r="L259" i="1"/>
  <c r="N259" i="1" s="1"/>
  <c r="L227" i="1"/>
  <c r="N227" i="1" s="1"/>
  <c r="L197" i="1"/>
  <c r="N197" i="1" s="1"/>
  <c r="L145" i="1"/>
  <c r="N145" i="1" s="1"/>
  <c r="L111" i="1"/>
  <c r="N111" i="1" s="1"/>
  <c r="L164" i="1"/>
  <c r="N164" i="1" s="1"/>
  <c r="L106" i="1"/>
  <c r="N106" i="1" s="1"/>
  <c r="F49" i="1"/>
  <c r="F48" i="1"/>
  <c r="F47" i="1"/>
  <c r="F46" i="1"/>
  <c r="F45" i="1"/>
  <c r="F44" i="1"/>
  <c r="I65" i="2" l="1"/>
  <c r="I66" i="2"/>
  <c r="L285" i="1" s="1"/>
  <c r="N285" i="1" s="1"/>
  <c r="I68" i="2"/>
  <c r="L256" i="1" s="1"/>
  <c r="N256" i="1" s="1"/>
  <c r="I69" i="2"/>
  <c r="I70" i="2"/>
  <c r="I71" i="2"/>
  <c r="I72" i="2"/>
  <c r="I73" i="2"/>
  <c r="I74" i="2"/>
  <c r="L271" i="1" s="1"/>
  <c r="N271" i="1" s="1"/>
  <c r="I75" i="2"/>
  <c r="I79" i="2"/>
  <c r="I81" i="2"/>
  <c r="I82" i="2"/>
  <c r="I83" i="2"/>
  <c r="I85" i="2"/>
  <c r="I86" i="2"/>
  <c r="I87" i="2"/>
  <c r="I90" i="2"/>
  <c r="I92" i="2"/>
  <c r="I93" i="2"/>
  <c r="I94" i="2"/>
  <c r="L300" i="1" s="1"/>
  <c r="N300" i="1" s="1"/>
  <c r="I95" i="2"/>
  <c r="I96" i="2"/>
  <c r="I97" i="2"/>
  <c r="I98" i="2"/>
  <c r="L258" i="1" s="1"/>
  <c r="N258" i="1" s="1"/>
  <c r="I99" i="2"/>
  <c r="I103" i="2"/>
  <c r="I105" i="2"/>
  <c r="I106" i="2"/>
  <c r="I108" i="2"/>
  <c r="I109" i="2"/>
  <c r="I110" i="2"/>
  <c r="L255" i="1" s="1"/>
  <c r="N255" i="1" s="1"/>
  <c r="I111" i="2"/>
  <c r="L198" i="1" s="1"/>
  <c r="N198" i="1" s="1"/>
  <c r="I113" i="2"/>
  <c r="I114" i="2"/>
  <c r="I115" i="2"/>
  <c r="I116" i="2"/>
  <c r="I118" i="2"/>
  <c r="I119" i="2"/>
  <c r="I120" i="2"/>
  <c r="I121" i="2"/>
  <c r="I122" i="2"/>
  <c r="I123" i="2"/>
  <c r="I126" i="2"/>
  <c r="I127" i="2"/>
  <c r="L268" i="1" s="1"/>
  <c r="N268" i="1" s="1"/>
  <c r="I128" i="2"/>
  <c r="I129" i="2"/>
  <c r="L303" i="1" s="1"/>
  <c r="N303" i="1" s="1"/>
  <c r="I130" i="2"/>
  <c r="I131" i="2"/>
  <c r="I132" i="2"/>
  <c r="I133" i="2"/>
  <c r="I134" i="2"/>
  <c r="I135" i="2"/>
  <c r="L232" i="1" s="1"/>
  <c r="N232" i="1" s="1"/>
  <c r="I136" i="2"/>
  <c r="I137" i="2"/>
  <c r="L122" i="1" s="1"/>
  <c r="N122" i="1" s="1"/>
  <c r="I138" i="2"/>
  <c r="I139" i="2"/>
  <c r="I141" i="2"/>
  <c r="I142" i="2"/>
  <c r="I144" i="2"/>
  <c r="I145" i="2"/>
  <c r="L253" i="1" s="1"/>
  <c r="N253" i="1" s="1"/>
  <c r="I146" i="2"/>
  <c r="I63" i="2"/>
  <c r="L250" i="1" l="1"/>
  <c r="N250" i="1" s="1"/>
  <c r="L178" i="1"/>
  <c r="N178" i="1" s="1"/>
  <c r="L245" i="1"/>
  <c r="N245" i="1" s="1"/>
  <c r="L242" i="1"/>
  <c r="N242" i="1" s="1"/>
  <c r="L215" i="1"/>
  <c r="N215" i="1" s="1"/>
  <c r="L177" i="1"/>
  <c r="N177" i="1" s="1"/>
  <c r="L218" i="1"/>
  <c r="N218" i="1" s="1"/>
  <c r="L180" i="1"/>
  <c r="N180" i="1" s="1"/>
  <c r="L230" i="1"/>
  <c r="N230" i="1" s="1"/>
  <c r="L267" i="1"/>
  <c r="N267" i="1" s="1"/>
  <c r="L299" i="1"/>
  <c r="N299" i="1" s="1"/>
  <c r="L249" i="1"/>
  <c r="N249" i="1" s="1"/>
  <c r="L266" i="1"/>
  <c r="N266" i="1" s="1"/>
  <c r="L241" i="1"/>
  <c r="N241" i="1" s="1"/>
  <c r="L279" i="1"/>
  <c r="N279" i="1" s="1"/>
  <c r="L301" i="1"/>
  <c r="N301" i="1" s="1"/>
  <c r="L239" i="1"/>
  <c r="N239" i="1" s="1"/>
  <c r="L274" i="1"/>
  <c r="N274" i="1" s="1"/>
  <c r="L235" i="1"/>
  <c r="N235" i="1" s="1"/>
  <c r="L195" i="1"/>
  <c r="N195" i="1" s="1"/>
  <c r="L238" i="1"/>
  <c r="N238" i="1" s="1"/>
  <c r="L276" i="1"/>
  <c r="N276" i="1" s="1"/>
  <c r="L247" i="1"/>
  <c r="N247" i="1" s="1"/>
  <c r="L273" i="1"/>
  <c r="N273" i="1" s="1"/>
  <c r="L262" i="1"/>
  <c r="N262" i="1" s="1"/>
  <c r="L280" i="1"/>
  <c r="N280" i="1" s="1"/>
  <c r="L226" i="1"/>
  <c r="N226" i="1" s="1"/>
  <c r="L263" i="1"/>
  <c r="N263" i="1" s="1"/>
  <c r="L275" i="1"/>
  <c r="N275" i="1" s="1"/>
  <c r="L236" i="1"/>
  <c r="N236" i="1" s="1"/>
  <c r="L225" i="1"/>
  <c r="N225" i="1" s="1"/>
  <c r="L260" i="1"/>
  <c r="N260" i="1" s="1"/>
  <c r="L251" i="1"/>
  <c r="N251" i="1" s="1"/>
  <c r="L243" i="1"/>
  <c r="N243" i="1" s="1"/>
  <c r="L252" i="1"/>
  <c r="N252" i="1" s="1"/>
  <c r="L244" i="1"/>
  <c r="N244" i="1" s="1"/>
  <c r="L265" i="1"/>
  <c r="N265" i="1" s="1"/>
  <c r="L229" i="1"/>
  <c r="N229" i="1" s="1"/>
  <c r="L272" i="1"/>
  <c r="N272" i="1" s="1"/>
  <c r="L248" i="1"/>
  <c r="N248" i="1" s="1"/>
  <c r="L158" i="1"/>
  <c r="N158" i="1" s="1"/>
  <c r="L283" i="1"/>
  <c r="N283" i="1" s="1"/>
  <c r="L219" i="1"/>
  <c r="N219" i="1" s="1"/>
  <c r="L246" i="1"/>
  <c r="N246" i="1" s="1"/>
  <c r="L237" i="1"/>
  <c r="N237" i="1" s="1"/>
  <c r="L277" i="1"/>
  <c r="N277" i="1" s="1"/>
  <c r="L205" i="1"/>
  <c r="N205" i="1" s="1"/>
  <c r="L304" i="1"/>
  <c r="N304" i="1" s="1"/>
  <c r="L257" i="1"/>
  <c r="N257" i="1" s="1"/>
  <c r="L234" i="1"/>
  <c r="N234" i="1" s="1"/>
  <c r="L254" i="1"/>
  <c r="N254" i="1" s="1"/>
  <c r="L206" i="1"/>
  <c r="N206" i="1" s="1"/>
  <c r="L293" i="1"/>
  <c r="N293" i="1" s="1"/>
  <c r="L190" i="1"/>
  <c r="N190" i="1" s="1"/>
  <c r="L269" i="1"/>
  <c r="N269" i="1" s="1"/>
  <c r="L231" i="1"/>
  <c r="N231" i="1" s="1"/>
  <c r="L73" i="1"/>
  <c r="N73" i="1" s="1"/>
  <c r="L233" i="1"/>
  <c r="N233" i="1" s="1"/>
  <c r="L270" i="1"/>
  <c r="N270" i="1" s="1"/>
  <c r="L163" i="1"/>
  <c r="N163" i="1" s="1"/>
  <c r="L294" i="1"/>
  <c r="N294" i="1" s="1"/>
  <c r="L208" i="1"/>
  <c r="N208" i="1" s="1"/>
  <c r="L302" i="1"/>
  <c r="N302" i="1" s="1"/>
  <c r="L157" i="1"/>
  <c r="N157" i="1" s="1"/>
  <c r="L210" i="1"/>
  <c r="N210" i="1" s="1"/>
  <c r="L202" i="1"/>
  <c r="N202" i="1" s="1"/>
  <c r="L217" i="1"/>
  <c r="N217" i="1" s="1"/>
  <c r="L212" i="1"/>
  <c r="N212" i="1" s="1"/>
  <c r="L183" i="1"/>
  <c r="N183" i="1" s="1"/>
  <c r="L224" i="1"/>
  <c r="N224" i="1" s="1"/>
  <c r="L209" i="1"/>
  <c r="N209" i="1" s="1"/>
  <c r="L201" i="1"/>
  <c r="N201" i="1" s="1"/>
  <c r="L216" i="1"/>
  <c r="N216" i="1" s="1"/>
  <c r="L155" i="1"/>
  <c r="N155" i="1" s="1"/>
  <c r="L221" i="1"/>
  <c r="N221" i="1" s="1"/>
  <c r="L228" i="1"/>
  <c r="N228" i="1" s="1"/>
  <c r="L211" i="1"/>
  <c r="N211" i="1" s="1"/>
  <c r="L207" i="1"/>
  <c r="N207" i="1" s="1"/>
  <c r="L203" i="1"/>
  <c r="N203" i="1" s="1"/>
  <c r="L214" i="1"/>
  <c r="N214" i="1" s="1"/>
  <c r="L213" i="1"/>
  <c r="N213" i="1" s="1"/>
  <c r="L220" i="1"/>
  <c r="N220" i="1" s="1"/>
  <c r="L204" i="1"/>
  <c r="N204" i="1" s="1"/>
  <c r="L222" i="1"/>
  <c r="N222" i="1" s="1"/>
  <c r="L199" i="1"/>
  <c r="N199" i="1" s="1"/>
  <c r="L59" i="1"/>
  <c r="N59" i="1" s="1"/>
  <c r="L223" i="1"/>
  <c r="N223" i="1" s="1"/>
  <c r="L166" i="1"/>
  <c r="N166" i="1" s="1"/>
  <c r="L200" i="1"/>
  <c r="N200" i="1" s="1"/>
  <c r="L156" i="1"/>
  <c r="N156" i="1" s="1"/>
  <c r="L184" i="1"/>
  <c r="N184" i="1" s="1"/>
  <c r="L125" i="1"/>
  <c r="N125" i="1" s="1"/>
  <c r="L194" i="1"/>
  <c r="N194" i="1" s="1"/>
  <c r="L192" i="1"/>
  <c r="N192" i="1" s="1"/>
  <c r="L168" i="1"/>
  <c r="N168" i="1" s="1"/>
  <c r="L171" i="1"/>
  <c r="N171" i="1" s="1"/>
  <c r="L138" i="1"/>
  <c r="N138" i="1" s="1"/>
  <c r="L189" i="1"/>
  <c r="N189" i="1" s="1"/>
  <c r="L151" i="1"/>
  <c r="N151" i="1" s="1"/>
  <c r="L186" i="1"/>
  <c r="N186" i="1" s="1"/>
  <c r="L172" i="1"/>
  <c r="N172" i="1" s="1"/>
  <c r="L165" i="1"/>
  <c r="N165" i="1" s="1"/>
  <c r="L170" i="1"/>
  <c r="N170" i="1" s="1"/>
  <c r="L193" i="1"/>
  <c r="N193" i="1" s="1"/>
  <c r="L169" i="1"/>
  <c r="N169" i="1" s="1"/>
  <c r="L131" i="1"/>
  <c r="N131" i="1" s="1"/>
  <c r="L182" i="1"/>
  <c r="N182" i="1" s="1"/>
  <c r="L161" i="1"/>
  <c r="N161" i="1" s="1"/>
  <c r="L181" i="1"/>
  <c r="N181" i="1" s="1"/>
  <c r="L173" i="1"/>
  <c r="N173" i="1" s="1"/>
  <c r="L179" i="1"/>
  <c r="N179" i="1" s="1"/>
  <c r="L174" i="1"/>
  <c r="N174" i="1" s="1"/>
  <c r="L176" i="1"/>
  <c r="N176" i="1" s="1"/>
  <c r="L175" i="1"/>
  <c r="N175" i="1" s="1"/>
  <c r="L130" i="1"/>
  <c r="N130" i="1" s="1"/>
  <c r="L160" i="1"/>
  <c r="N160" i="1" s="1"/>
  <c r="L70" i="1"/>
  <c r="N70" i="1" s="1"/>
  <c r="L188" i="1"/>
  <c r="N188" i="1" s="1"/>
  <c r="L132" i="1"/>
  <c r="N132" i="1" s="1"/>
  <c r="L185" i="1"/>
  <c r="N185" i="1" s="1"/>
  <c r="L162" i="1"/>
  <c r="N162" i="1" s="1"/>
  <c r="L159" i="1"/>
  <c r="N159" i="1" s="1"/>
  <c r="L187" i="1"/>
  <c r="N187" i="1" s="1"/>
  <c r="L89" i="1"/>
  <c r="N89" i="1" s="1"/>
  <c r="L196" i="1"/>
  <c r="N196" i="1" s="1"/>
  <c r="L139" i="1"/>
  <c r="N139" i="1" s="1"/>
  <c r="L167" i="1"/>
  <c r="N167" i="1" s="1"/>
  <c r="L191" i="1"/>
  <c r="N191" i="1" s="1"/>
  <c r="L150" i="1"/>
  <c r="N150" i="1" s="1"/>
  <c r="L152" i="1"/>
  <c r="N152" i="1" s="1"/>
  <c r="L129" i="1"/>
  <c r="N129" i="1" s="1"/>
  <c r="L154" i="1"/>
  <c r="N154" i="1" s="1"/>
  <c r="L128" i="1"/>
  <c r="N128" i="1" s="1"/>
  <c r="L153" i="1"/>
  <c r="N153" i="1" s="1"/>
  <c r="L62" i="1"/>
  <c r="N62" i="1" s="1"/>
  <c r="L126" i="1"/>
  <c r="N126" i="1" s="1"/>
  <c r="L64" i="1"/>
  <c r="N64" i="1" s="1"/>
  <c r="L121" i="1"/>
  <c r="N121" i="1" s="1"/>
  <c r="L114" i="1"/>
  <c r="N114" i="1" s="1"/>
  <c r="L134" i="1"/>
  <c r="N134" i="1" s="1"/>
  <c r="L123" i="1"/>
  <c r="N123" i="1" s="1"/>
  <c r="L149" i="1"/>
  <c r="N149" i="1" s="1"/>
  <c r="L140" i="1"/>
  <c r="N140" i="1" s="1"/>
  <c r="L108" i="1"/>
  <c r="N108" i="1" s="1"/>
  <c r="L137" i="1"/>
  <c r="N137" i="1" s="1"/>
  <c r="L147" i="1"/>
  <c r="N147" i="1" s="1"/>
  <c r="L142" i="1"/>
  <c r="N142" i="1" s="1"/>
  <c r="L117" i="1"/>
  <c r="N117" i="1" s="1"/>
  <c r="L124" i="1"/>
  <c r="N124" i="1" s="1"/>
  <c r="L141" i="1"/>
  <c r="N141" i="1" s="1"/>
  <c r="L148" i="1"/>
  <c r="N148" i="1" s="1"/>
  <c r="L113" i="1"/>
  <c r="N113" i="1" s="1"/>
  <c r="L120" i="1"/>
  <c r="N120" i="1" s="1"/>
  <c r="L107" i="1"/>
  <c r="N107" i="1" s="1"/>
  <c r="L135" i="1"/>
  <c r="N135" i="1" s="1"/>
  <c r="L65" i="1"/>
  <c r="N65" i="1" s="1"/>
  <c r="L118" i="1"/>
  <c r="N118" i="1" s="1"/>
  <c r="L116" i="1"/>
  <c r="N116" i="1" s="1"/>
  <c r="L143" i="1"/>
  <c r="N143" i="1" s="1"/>
  <c r="L60" i="1"/>
  <c r="N60" i="1" s="1"/>
  <c r="L133" i="1"/>
  <c r="N133" i="1" s="1"/>
  <c r="L94" i="1"/>
  <c r="N94" i="1" s="1"/>
  <c r="L146" i="1"/>
  <c r="N146" i="1" s="1"/>
  <c r="L136" i="1"/>
  <c r="N136" i="1" s="1"/>
  <c r="L57" i="1"/>
  <c r="N57" i="1" s="1"/>
  <c r="L112" i="1"/>
  <c r="N112" i="1" s="1"/>
  <c r="L119" i="1"/>
  <c r="N119" i="1" s="1"/>
  <c r="L144" i="1"/>
  <c r="N144" i="1" s="1"/>
  <c r="L127" i="1"/>
  <c r="N127" i="1" s="1"/>
  <c r="L115" i="1"/>
  <c r="N115" i="1" s="1"/>
  <c r="L110" i="1"/>
  <c r="N110" i="1" s="1"/>
  <c r="L109" i="1"/>
  <c r="N109" i="1" s="1"/>
  <c r="L76" i="1"/>
  <c r="N76" i="1" s="1"/>
  <c r="L90" i="1"/>
  <c r="N90" i="1" s="1"/>
  <c r="L68" i="1"/>
  <c r="N68" i="1" s="1"/>
  <c r="L86" i="1"/>
  <c r="N86" i="1" s="1"/>
  <c r="L92" i="1"/>
  <c r="N92" i="1" s="1"/>
  <c r="L81" i="1"/>
  <c r="N81" i="1" s="1"/>
  <c r="L100" i="1"/>
  <c r="N100" i="1" s="1"/>
  <c r="L96" i="1"/>
  <c r="N96" i="1" s="1"/>
  <c r="L95" i="1"/>
  <c r="N95" i="1" s="1"/>
  <c r="L102" i="1"/>
  <c r="N102" i="1" s="1"/>
  <c r="L66" i="1"/>
  <c r="N66" i="1" s="1"/>
  <c r="L99" i="1"/>
  <c r="N99" i="1" s="1"/>
  <c r="L84" i="1"/>
  <c r="N84" i="1" s="1"/>
  <c r="L75" i="1"/>
  <c r="N75" i="1" s="1"/>
  <c r="L88" i="1"/>
  <c r="N88" i="1" s="1"/>
  <c r="L74" i="1"/>
  <c r="N74" i="1" s="1"/>
  <c r="L82" i="1"/>
  <c r="N82" i="1" s="1"/>
  <c r="L51" i="1"/>
  <c r="N51" i="1" s="1"/>
  <c r="L101" i="1"/>
  <c r="N101" i="1" s="1"/>
  <c r="L72" i="1"/>
  <c r="N72" i="1" s="1"/>
  <c r="L91" i="1"/>
  <c r="N91" i="1" s="1"/>
  <c r="L69" i="1"/>
  <c r="N69" i="1" s="1"/>
  <c r="L83" i="1"/>
  <c r="N83" i="1" s="1"/>
  <c r="L98" i="1"/>
  <c r="N98" i="1" s="1"/>
  <c r="L93" i="1"/>
  <c r="N93" i="1" s="1"/>
  <c r="L80" i="1"/>
  <c r="N80" i="1" s="1"/>
  <c r="L58" i="1"/>
  <c r="N58" i="1" s="1"/>
  <c r="L103" i="1"/>
  <c r="N103" i="1" s="1"/>
  <c r="L87" i="1"/>
  <c r="N87" i="1" s="1"/>
  <c r="L97" i="1"/>
  <c r="N97" i="1" s="1"/>
  <c r="L71" i="1"/>
  <c r="N71" i="1" s="1"/>
  <c r="L85" i="1"/>
  <c r="N85" i="1" s="1"/>
  <c r="L61" i="1"/>
  <c r="N61" i="1" s="1"/>
  <c r="L104" i="1"/>
  <c r="N104" i="1" s="1"/>
  <c r="L63" i="1"/>
  <c r="N63" i="1" s="1"/>
  <c r="L105" i="1"/>
  <c r="N105" i="1" s="1"/>
  <c r="L79" i="1"/>
  <c r="N79" i="1" s="1"/>
  <c r="L54" i="1"/>
  <c r="N54" i="1" s="1"/>
  <c r="L45" i="1"/>
  <c r="N45" i="1" s="1"/>
  <c r="L47" i="1"/>
  <c r="N47" i="1" s="1"/>
  <c r="L55" i="1"/>
  <c r="N55" i="1" s="1"/>
  <c r="L50" i="1"/>
  <c r="N50" i="1" s="1"/>
  <c r="L77" i="1"/>
  <c r="N77" i="1" s="1"/>
  <c r="L78" i="1"/>
  <c r="N78" i="1" s="1"/>
  <c r="L53" i="1"/>
  <c r="N53" i="1" s="1"/>
  <c r="L44" i="1"/>
  <c r="N44" i="1" s="1"/>
  <c r="L46" i="1"/>
  <c r="N46" i="1" s="1"/>
  <c r="L52" i="1"/>
  <c r="N52" i="1" s="1"/>
  <c r="L67" i="1"/>
  <c r="N67" i="1" s="1"/>
  <c r="L56" i="1"/>
  <c r="N56" i="1" s="1"/>
  <c r="L49" i="1"/>
  <c r="N49" i="1" s="1"/>
  <c r="L48" i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I34" i="1"/>
  <c r="I33" i="1"/>
  <c r="I32" i="1"/>
  <c r="I31" i="1"/>
  <c r="I30" i="1"/>
  <c r="I29" i="1"/>
  <c r="I27" i="1"/>
  <c r="I26" i="1"/>
  <c r="I25" i="1"/>
  <c r="I24" i="1"/>
  <c r="I23" i="1"/>
  <c r="I22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F25" i="3" l="1"/>
  <c r="F56" i="3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E57" i="3"/>
  <c r="F57" i="3" s="1"/>
  <c r="E58" i="3"/>
  <c r="F58" i="3" s="1"/>
  <c r="E2" i="3"/>
  <c r="F2" i="3" s="1"/>
  <c r="L26" i="1"/>
  <c r="N26" i="1" s="1"/>
  <c r="L22" i="1" l="1"/>
  <c r="N22" i="1" s="1"/>
  <c r="L20" i="1"/>
  <c r="N20" i="1" s="1"/>
  <c r="L28" i="1"/>
  <c r="N28" i="1" s="1"/>
  <c r="L24" i="1"/>
  <c r="N24" i="1" s="1"/>
  <c r="L25" i="1"/>
  <c r="N25" i="1" s="1"/>
  <c r="L27" i="1"/>
  <c r="N27" i="1" s="1"/>
  <c r="L19" i="1"/>
  <c r="N19" i="1" s="1"/>
  <c r="I37" i="2"/>
  <c r="L17" i="1" l="1"/>
  <c r="N17" i="1" s="1"/>
  <c r="L15" i="1"/>
  <c r="N15" i="1" s="1"/>
  <c r="L14" i="1"/>
  <c r="N14" i="1" s="1"/>
  <c r="L21" i="1"/>
  <c r="N21" i="1" s="1"/>
  <c r="L23" i="1"/>
  <c r="N23" i="1" s="1"/>
  <c r="L16" i="1"/>
  <c r="N16" i="1" s="1"/>
  <c r="L18" i="1"/>
  <c r="N18" i="1" s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F64" authorId="0" shapeId="0" xr:uid="{458B9BCA-B8E6-4975-A790-E6C277295290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77" authorId="0" shapeId="0" xr:uid="{F528CFD4-5344-48C9-94BC-696D119939F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78" authorId="0" shapeId="0" xr:uid="{99CB6D0E-479A-420D-A822-E2980EB8DC0B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80" authorId="0" shapeId="0" xr:uid="{2EE8076B-91CF-4C36-A4DB-7BEF32AC97AC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89" authorId="0" shapeId="0" xr:uid="{BC55D333-6A4F-4623-B8D8-DEA816271782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91" authorId="0" shapeId="0" xr:uid="{65A76170-C279-4E32-AC7C-A358A747FB7D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94" authorId="0" shapeId="0" xr:uid="{A057BA84-020E-4D42-9237-9F41027F3BE3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00" authorId="0" shapeId="0" xr:uid="{5EF4419B-6E4B-4821-9F39-DBBE0CF3801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01" authorId="0" shapeId="0" xr:uid="{C2DBEA56-4E94-4E98-9542-BBCAE8A00F60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E104" authorId="0" shapeId="0" xr:uid="{5EEE3292-EFC5-4E17-98DA-A338C14A4B3F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2026-03-31</t>
        </r>
      </text>
    </comment>
    <comment ref="F112" authorId="0" shapeId="0" xr:uid="{8FA9996D-25BD-4240-B80B-68C03D99043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17" authorId="0" shapeId="0" xr:uid="{FD0A94EC-18B0-4AAA-B53B-346BBF0516F3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24" authorId="0" shapeId="0" xr:uid="{26170ADD-DF2A-4BDD-89F0-22C496BF03A5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C35" authorId="0" shapeId="0" xr:uid="{4EACD48B-8311-409A-936D-B0CD26AA8CAC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oprava mena 5.6.2026</t>
        </r>
      </text>
    </comment>
  </commentList>
</comments>
</file>

<file path=xl/sharedStrings.xml><?xml version="1.0" encoding="utf-8"?>
<sst xmlns="http://schemas.openxmlformats.org/spreadsheetml/2006/main" count="1738" uniqueCount="304">
  <si>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</si>
  <si>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</si>
  <si>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</si>
  <si>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</si>
  <si>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</si>
  <si>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</si>
  <si>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</si>
  <si>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</si>
  <si>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</si>
  <si>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</si>
  <si>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</si>
  <si>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</si>
  <si>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</si>
  <si>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</si>
  <si>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</si>
  <si>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</si>
  <si>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</si>
  <si>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</si>
  <si>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</si>
  <si>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</si>
  <si>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</si>
  <si>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</si>
  <si>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</si>
  <si>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</si>
  <si>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</si>
  <si>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</si>
  <si>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</si>
  <si>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</si>
  <si>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</si>
  <si>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</si>
  <si>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</si>
  <si>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</si>
  <si>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</si>
  <si>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</si>
  <si>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</si>
  <si>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</si>
  <si>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</si>
  <si>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</si>
  <si>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</si>
  <si>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</si>
  <si>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</si>
  <si>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</si>
  <si>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</si>
  <si>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</si>
  <si>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</si>
  <si>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</si>
  <si>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</si>
  <si>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</si>
  <si>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</si>
  <si>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</si>
  <si>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</si>
  <si>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</si>
  <si>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</si>
  <si>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</si>
  <si>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</si>
  <si>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</si>
  <si>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</si>
  <si>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</si>
  <si>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</si>
  <si>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</si>
  <si>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</si>
  <si>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</si>
  <si>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</si>
  <si>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</si>
  <si>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</si>
  <si>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</si>
  <si>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</si>
  <si>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</si>
  <si>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</si>
  <si>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</si>
  <si>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</si>
  <si>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</si>
  <si>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</si>
  <si>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</si>
  <si>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</si>
  <si>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</si>
  <si>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</si>
  <si>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</si>
  <si>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</si>
  <si>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</si>
  <si>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</si>
  <si>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</si>
  <si>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</si>
  <si>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</si>
  <si>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</si>
  <si>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</si>
  <si>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</si>
  <si>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</si>
  <si>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</si>
  <si>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</si>
  <si>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</si>
  <si>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</si>
  <si>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</si>
  <si>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</si>
  <si>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</si>
  <si>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</si>
  <si>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</si>
  <si>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</si>
  <si>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</si>
  <si>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</si>
  <si>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</si>
  <si>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</si>
  <si>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</si>
  <si>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</si>
  <si>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</si>
  <si>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</si>
  <si>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</si>
  <si>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</si>
  <si>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</si>
  <si>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</si>
  <si>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</si>
  <si>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</si>
  <si>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</si>
  <si>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</si>
  <si>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</si>
  <si>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</si>
  <si>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</si>
  <si>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</si>
  <si>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</si>
  <si>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</si>
  <si>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</si>
  <si>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</si>
  <si>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</si>
  <si>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</si>
  <si>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</si>
  <si>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</si>
  <si>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</si>
  <si>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</si>
  <si>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</si>
  <si>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</si>
  <si>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</si>
  <si>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</si>
  <si>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</si>
  <si>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</si>
  <si>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</si>
  <si>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</si>
  <si>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</si>
  <si>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</si>
  <si>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</si>
  <si>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</si>
  <si>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</si>
  <si>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</si>
  <si>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</si>
  <si>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</si>
  <si>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</si>
  <si>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</si>
  <si>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</si>
  <si>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</si>
  <si>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</si>
  <si>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</si>
  <si>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</si>
  <si>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</si>
  <si>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</si>
  <si>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</si>
  <si>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</si>
  <si>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</si>
  <si>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</si>
  <si>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</si>
  <si>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</si>
  <si>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</si>
  <si>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</si>
  <si>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</si>
  <si>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</si>
  <si>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</si>
  <si>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</si>
  <si>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</si>
  <si>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</si>
  <si>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</si>
  <si>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</si>
  <si>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</si>
  <si>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</si>
  <si>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</si>
  <si>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</si>
  <si>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</si>
  <si>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</si>
  <si>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</si>
  <si>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</si>
  <si>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</si>
  <si>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</si>
  <si>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</si>
  <si>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</si>
  <si>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</si>
  <si>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</si>
  <si>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</si>
  <si>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</si>
  <si>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</si>
  <si>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</si>
  <si>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</si>
  <si>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</si>
  <si>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</si>
  <si>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</si>
  <si>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</si>
  <si>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</si>
  <si>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</si>
  <si>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</si>
  <si>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</si>
  <si>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</si>
  <si>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</si>
  <si>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</si>
  <si>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</si>
  <si>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</si>
  <si>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</si>
  <si>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</si>
  <si>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</si>
  <si>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</si>
  <si>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</si>
  <si>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</si>
  <si>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</si>
  <si>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</si>
  <si>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</si>
  <si>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</si>
  <si>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</si>
  <si>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</si>
  <si>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</si>
  <si>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</si>
  <si>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</si>
  <si>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</si>
  <si>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</si>
  <si>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</si>
  <si>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</si>
  <si>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</si>
  <si>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</si>
  <si>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</si>
  <si>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</si>
  <si>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</si>
  <si>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</si>
  <si>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</si>
  <si>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</si>
  <si>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</si>
  <si>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</si>
  <si>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</si>
  <si>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</si>
  <si>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</si>
  <si>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</si>
  <si>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</si>
  <si>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</si>
  <si>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</si>
  <si>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</si>
  <si>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</si>
  <si>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</si>
  <si>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</si>
  <si>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</si>
  <si>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</si>
  <si>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</si>
  <si>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</si>
  <si>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</si>
  <si>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</si>
  <si>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</si>
  <si>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</si>
  <si>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</si>
  <si>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</si>
  <si>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</si>
  <si>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</si>
  <si>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</si>
  <si>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</si>
  <si>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</si>
  <si>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</si>
  <si>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</si>
  <si>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</si>
  <si>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</si>
  <si>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</si>
  <si>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</si>
  <si>
    <t>Adela Kapustová</t>
  </si>
  <si>
    <t>Alice Heroková</t>
  </si>
  <si>
    <t>Heroková</t>
  </si>
  <si>
    <t>Alice</t>
  </si>
  <si>
    <t>Adela</t>
  </si>
  <si>
    <t>Maxim Šoltis</t>
  </si>
  <si>
    <t>Maxim</t>
  </si>
  <si>
    <t>Šoltis</t>
  </si>
  <si>
    <t>LEN SK-juniorské</t>
  </si>
  <si>
    <t>Označenia stĺpcov</t>
  </si>
  <si>
    <t>Marke</t>
  </si>
  <si>
    <t>Oliver Krivda</t>
  </si>
  <si>
    <t>Krivda</t>
  </si>
  <si>
    <t>Martina Vnenčáková</t>
  </si>
  <si>
    <t>Ester Poradová</t>
  </si>
  <si>
    <t>Lilien Milošovič</t>
  </si>
  <si>
    <t>Grétka Šeredová</t>
  </si>
  <si>
    <t>Rayna Ontong</t>
  </si>
  <si>
    <t>Martina Húsková</t>
  </si>
  <si>
    <t>Miriam Jankovičová</t>
  </si>
  <si>
    <t>Emma Vnenčáková</t>
  </si>
  <si>
    <t>Leoni Hozlárová</t>
  </si>
  <si>
    <t>Martina</t>
  </si>
  <si>
    <t>Vnenčáková</t>
  </si>
  <si>
    <t>Ester</t>
  </si>
  <si>
    <t>Poradová</t>
  </si>
  <si>
    <t>Milošovič</t>
  </si>
  <si>
    <t>Grétka</t>
  </si>
  <si>
    <t>Šeredová</t>
  </si>
  <si>
    <t>Rayna</t>
  </si>
  <si>
    <t>Ontong</t>
  </si>
  <si>
    <t>Miriam</t>
  </si>
  <si>
    <t>Jankovičová</t>
  </si>
  <si>
    <t>Emma</t>
  </si>
  <si>
    <t>Leoni</t>
  </si>
  <si>
    <t>Hozlárová</t>
  </si>
  <si>
    <t>Adam Marke</t>
  </si>
  <si>
    <t>pridané 5.6.2026</t>
  </si>
  <si>
    <t>Amzler, Peter</t>
  </si>
  <si>
    <t>Trutz, Tomáš</t>
  </si>
  <si>
    <t>Nathaniel</t>
  </si>
  <si>
    <t>Školenie_trénerov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</si>
</sst>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4" fillId="0" borderId="0" xfId="0" applyFont="1"/>
    <xf numFmtId="0" fontId="0" fillId="13" borderId="0" xfId="0" applyFill="1" applyAlignment="1">
      <alignment horizontal="left"/>
    </xf>
    <xf numFmtId="0" fontId="0" fillId="7" borderId="0" xfId="0" applyFill="1"/>
    <xf numFmtId="0" fontId="18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21" borderId="0" xfId="0" applyFill="1"/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3" fontId="12" fillId="5" borderId="0" xfId="9" applyNumberFormat="1" applyFont="1" applyFill="1">
      <alignment horizontal="center"/>
    </xf>
    <xf numFmtId="0" fontId="0" fillId="0" borderId="0" xfId="0" applyNumberFormat="1"/>
    <xf numFmtId="0" fontId="0" fillId="22" borderId="0" xfId="0" applyFill="1"/>
    <xf numFmtId="0" fontId="0" fillId="23" borderId="0" xfId="0" applyFill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198.949168634259" createdVersion="8" refreshedVersion="8" minRefreshableVersion="3" recordCount="309" xr:uid="{327F8D67-9796-2544-8D2E-F55950AC4845}">
  <cacheSource type="worksheet">
    <worksheetSource name="Workouts"/>
  </cacheSource>
  <cacheFields count="18">
    <cacheField name="Dátum" numFmtId="165">
      <sharedItems containsSemiMixedTypes="0" containsNonDate="0" containsDate="1" containsString="0" minDate="2025-08-18T00:00:00" maxDate="2026-06-22T00:00:00" count="49">
        <d v="2025-08-25T00:00:00"/>
        <d v="2025-09-13T00:00:00"/>
        <d v="2025-09-21T00:00:00"/>
        <d v="2025-09-28T00:00:00"/>
        <d v="2025-09-27T00:00:00"/>
        <d v="2025-08-18T00:00:00"/>
        <d v="2025-08-20T00:00:00"/>
        <d v="2025-10-11T00:00:00"/>
        <d v="2025-10-18T00:00:00"/>
        <d v="2025-10-25T00:00:00"/>
        <d v="2025-10-26T00:00:00"/>
        <d v="2025-10-10T00:00:00"/>
        <d v="2025-11-01T00:00:00"/>
        <d v="2025-11-06T00:00:00"/>
        <d v="2025-11-28T00:00:00"/>
        <d v="2025-11-29T00:00:00"/>
        <d v="2025-11-22T00:00:00"/>
        <d v="2025-11-30T00:00:00"/>
        <d v="2025-12-06T00:00:00"/>
        <d v="2025-12-14T00:00:00"/>
        <d v="2025-12-20T00:00:00"/>
        <d v="2026-01-10T00:00:00"/>
        <d v="2026-01-11T00:00:00"/>
        <d v="2026-01-18T00:00:00"/>
        <d v="2026-01-24T00:00:00"/>
        <d v="2026-01-31T00:00:00"/>
        <d v="2026-02-14T00:00:00"/>
        <d v="2026-02-21T00:00:00"/>
        <d v="2026-02-22T00:00:00"/>
        <d v="2026-02-27T00:00:00"/>
        <d v="2026-03-07T00:00:00"/>
        <d v="2026-03-14T00:00:00"/>
        <d v="2026-03-21T00:00:00"/>
        <d v="2026-03-22T00:00:00"/>
        <d v="2026-03-28T00:00:00"/>
        <d v="2026-04-18T00:00:00"/>
        <d v="2026-04-23T00:00:00"/>
        <d v="2026-04-25T00:00:00"/>
        <d v="2026-05-03T00:00:00"/>
        <d v="2026-05-16T00:00:00"/>
        <d v="2026-05-10T00:00:00"/>
        <d v="2026-05-17T00:00:00"/>
        <d v="2026-05-23T00:00:00"/>
        <d v="2026-05-28T00:00:00"/>
        <d v="2026-05-30T00:00:00"/>
        <d v="2026-06-07T00:00:00"/>
        <d v="2026-06-13T00:00:00"/>
        <d v="2026-06-14T00:00:00"/>
        <d v="2026-06-21T00:00:00"/>
      </sharedItems>
      <fieldGroup par="17"/>
    </cacheField>
    <cacheField name="Turnaj" numFmtId="14">
      <sharedItems/>
    </cacheField>
    <cacheField name="Meno Priezvisko" numFmtId="14">
      <sharedItems containsBlank="1" count="99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ela Kapustová"/>
        <s v="Adam Dubecký"/>
        <s v="Daniel Janík"/>
        <s v="Martin Fecák"/>
        <s v="Michal Slávik"/>
        <s v="Micha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iel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s v="Alice Heroková"/>
        <s v="Maxim Šoltis"/>
        <s v="Sebastián Vaňo"/>
        <s v="Viliam Vaňo"/>
        <s v="Adam Marke"/>
        <s v="Oliver Krivda"/>
        <s v="Martina Vnenčáková"/>
        <s v="Ester Poradová"/>
        <s v="Lilien Milošovič"/>
        <s v="Grétka Šeredová"/>
        <s v="Rayna Ontong"/>
        <s v="Martina Húsková"/>
        <s v="Miriam Jankovičová"/>
        <s v="Emma Vnenčáková"/>
        <s v="Leoni Hozlárová"/>
        <s v="Nathan Jelínek" u="1"/>
        <m u="1"/>
        <s v="Michael Jankovič" u="1"/>
        <s v="Adéla Kapustová" u="1"/>
        <s v="Sandra  Slagter" u="1"/>
        <s v="Niki van Knippenbergh" u="1"/>
        <s v="Tara van Knippenbergh" u="1"/>
        <s v="Lucia Pavlíková" u="1"/>
        <s v="Lukáš  Staviarsky" u="1"/>
        <s v="Filip  Varga" u="1"/>
        <s v="David  Varga" u="1"/>
        <s v="Paula  Slagter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 containsBlank="1" count="8">
        <s v="Regionálne sústredenia"/>
        <s v="Regio"/>
        <s v="ESF"/>
        <s v="Slovenské Juniorské turnaje"/>
        <s v="Slovenské turnaje kat. A"/>
        <s v="Slovenské turnaje kat. B"/>
        <s v="Školenia trénerov"/>
        <m u="1"/>
      </sharedItems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.5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" maxValue="60"/>
    </cacheField>
    <cacheField name="Tréner" numFmtId="3">
      <sharedItems/>
    </cacheField>
    <cacheField name="Poznámka" numFmtId="0">
      <sharedItems containsNonDate="0" containsString="0" containsBlank="1"/>
    </cacheField>
    <cacheField name="Mesiace (Dátum)" numFmtId="0" databaseField="0">
      <fieldGroup base="0">
        <rangePr groupBy="months" startDate="2025-08-18T00:00:00" endDate="2026-06-22T00:00:00"/>
        <groupItems count="14">
          <s v="&lt;18.8.2025"/>
          <s v="1"/>
          <s v="2"/>
          <s v="3"/>
          <s v="4"/>
          <s v="5"/>
          <s v="6"/>
          <s v="7"/>
          <s v="8"/>
          <s v="9"/>
          <s v="10"/>
          <s v="11"/>
          <s v="12"/>
          <s v="&gt;22.6.2026"/>
        </groupItems>
      </fieldGroup>
    </cacheField>
    <cacheField name="Štvrťroky (Dátum)" numFmtId="0" databaseField="0">
      <fieldGroup base="0">
        <rangePr groupBy="quarters" startDate="2025-08-18T00:00:00" endDate="2026-06-22T00:00:00"/>
        <groupItems count="6">
          <s v="&lt;18.8.2025"/>
          <s v="štv1"/>
          <s v="štv2"/>
          <s v="štv3"/>
          <s v="štv4"/>
          <s v="&gt;22.6.2026"/>
        </groupItems>
      </fieldGroup>
    </cacheField>
    <cacheField name="Roky (Dátum)" numFmtId="0" databaseField="0">
      <fieldGroup base="0">
        <rangePr groupBy="years" startDate="2025-08-18T00:00:00" endDate="2026-06-22T00:00:00"/>
        <groupItems count="4">
          <s v="&lt;18.8.2025"/>
          <s v="2025"/>
          <s v="2026"/>
          <s v="&gt;22.6.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x v="0"/>
    <s v="Sústredenie"/>
    <x v="0"/>
    <x v="0"/>
    <n v="2"/>
    <m/>
    <m/>
    <m/>
    <n v="1.2"/>
    <n v="1.5"/>
    <n v="2.4"/>
    <s v="IMET SK BA"/>
    <n v="3.5999999999999996"/>
    <s v="Tóth, Tomáš"/>
    <m/>
  </r>
  <r>
    <x v="0"/>
    <s v="Sústredenie"/>
    <x v="1"/>
    <x v="0"/>
    <n v="2"/>
    <m/>
    <m/>
    <m/>
    <n v="1.1499999999999999"/>
    <n v="1.5"/>
    <n v="2.2999999999999998"/>
    <s v="IMET SK BA"/>
    <n v="3.4499999999999997"/>
    <s v="Tóth, Tomáš"/>
    <m/>
  </r>
  <r>
    <x v="0"/>
    <s v="Sústredenie"/>
    <x v="2"/>
    <x v="0"/>
    <n v="2"/>
    <m/>
    <m/>
    <m/>
    <n v="1.2"/>
    <n v="2"/>
    <n v="2.4"/>
    <s v="ŠK Pionierska"/>
    <n v="4.8"/>
    <s v="Lorinčík, Dušan"/>
    <m/>
  </r>
  <r>
    <x v="1"/>
    <s v="JT"/>
    <x v="1"/>
    <x v="1"/>
    <n v="4"/>
    <n v="1"/>
    <m/>
    <n v="16"/>
    <n v="1.1499999999999999"/>
    <n v="1.5"/>
    <n v="23"/>
    <s v="IMET SK BA"/>
    <n v="34.5"/>
    <s v="Tóth, Tomáš"/>
    <m/>
  </r>
  <r>
    <x v="1"/>
    <s v="JT"/>
    <x v="0"/>
    <x v="1"/>
    <n v="4"/>
    <n v="4"/>
    <m/>
    <n v="2"/>
    <n v="1.2"/>
    <n v="1.5"/>
    <n v="7.1999999999999993"/>
    <s v="IMET SK BA"/>
    <n v="10.799999999999999"/>
    <s v="Tóth, Tomáš"/>
    <m/>
  </r>
  <r>
    <x v="2"/>
    <s v="ESF"/>
    <x v="2"/>
    <x v="2"/>
    <n v="8"/>
    <n v="6"/>
    <m/>
    <n v="6"/>
    <n v="1.2"/>
    <n v="2"/>
    <n v="16.8"/>
    <s v="ŠK Pionierska"/>
    <n v="33.6"/>
    <s v="Lorinčík, Dušan"/>
    <m/>
  </r>
  <r>
    <x v="2"/>
    <s v="ESF"/>
    <x v="1"/>
    <x v="2"/>
    <n v="8"/>
    <n v="1"/>
    <m/>
    <n v="20"/>
    <n v="1.1499999999999999"/>
    <n v="1.5"/>
    <n v="32.199999999999996"/>
    <s v="IMET SK BA"/>
    <n v="48.3"/>
    <s v="Tóth, Tomáš"/>
    <m/>
  </r>
  <r>
    <x v="2"/>
    <s v="ESF"/>
    <x v="0"/>
    <x v="2"/>
    <n v="8"/>
    <n v="8"/>
    <m/>
    <n v="6"/>
    <n v="1.2"/>
    <n v="1.5"/>
    <n v="16.8"/>
    <s v="IMET SK BA"/>
    <n v="25.200000000000003"/>
    <s v="Tóth, Tomáš"/>
    <m/>
  </r>
  <r>
    <x v="2"/>
    <s v="ESF"/>
    <x v="3"/>
    <x v="2"/>
    <n v="8"/>
    <n v="7"/>
    <m/>
    <n v="6"/>
    <n v="1.05"/>
    <n v="2.5"/>
    <n v="14.700000000000001"/>
    <s v="POHODA Trnava"/>
    <n v="36.75"/>
    <s v="Varga, Patrik"/>
    <m/>
  </r>
  <r>
    <x v="2"/>
    <s v="ESF"/>
    <x v="4"/>
    <x v="2"/>
    <n v="8"/>
    <n v="10"/>
    <m/>
    <m/>
    <n v="1.2"/>
    <n v="2"/>
    <n v="9.6"/>
    <s v="ŠK Pionierska"/>
    <n v="19.2"/>
    <s v="Lorinčík, Dušan"/>
    <m/>
  </r>
  <r>
    <x v="2"/>
    <s v="ESF"/>
    <x v="5"/>
    <x v="2"/>
    <n v="8"/>
    <n v="3"/>
    <m/>
    <n v="10"/>
    <n v="1.2"/>
    <n v="2.5"/>
    <n v="21.599999999999998"/>
    <s v="POHODA Trnava"/>
    <n v="53.999999999999993"/>
    <s v="Varga, Patrik"/>
    <m/>
  </r>
  <r>
    <x v="3"/>
    <s v="JT"/>
    <x v="6"/>
    <x v="3"/>
    <n v="2"/>
    <n v="1"/>
    <n v="7"/>
    <n v="6"/>
    <n v="1.2"/>
    <n v="2.5"/>
    <n v="9.6"/>
    <s v="POHODA Trnava"/>
    <n v="24"/>
    <s v="Varga, Patrik"/>
    <m/>
  </r>
  <r>
    <x v="3"/>
    <s v="JT"/>
    <x v="5"/>
    <x v="3"/>
    <n v="2"/>
    <n v="2"/>
    <n v="7"/>
    <n v="5"/>
    <n v="1.2"/>
    <n v="2.5"/>
    <n v="8.4"/>
    <s v="POHODA Trnava"/>
    <n v="21"/>
    <s v="Varga, Patrik"/>
    <m/>
  </r>
  <r>
    <x v="3"/>
    <s v="JT"/>
    <x v="7"/>
    <x v="3"/>
    <n v="2"/>
    <n v="3"/>
    <n v="7"/>
    <n v="4"/>
    <n v="1.05"/>
    <n v="1.5"/>
    <n v="6.3000000000000007"/>
    <s v="BALDI KE"/>
    <n v="9.4500000000000011"/>
    <s v="Fecák, Tomáš"/>
    <m/>
  </r>
  <r>
    <x v="3"/>
    <s v="JT"/>
    <x v="8"/>
    <x v="3"/>
    <n v="2"/>
    <n v="4"/>
    <n v="7"/>
    <n v="3"/>
    <n v="1.05"/>
    <n v="1.5"/>
    <n v="5.25"/>
    <s v="BALDI KE"/>
    <n v="7.875"/>
    <s v="Kuchárik, Tomáš"/>
    <m/>
  </r>
  <r>
    <x v="3"/>
    <s v="JT"/>
    <x v="9"/>
    <x v="3"/>
    <n v="2"/>
    <n v="5"/>
    <n v="7"/>
    <n v="2"/>
    <n v="1"/>
    <n v="1.5"/>
    <n v="4"/>
    <s v="IMET SK BA"/>
    <n v="6"/>
    <s v="Tóth, Tomáš"/>
    <m/>
  </r>
  <r>
    <x v="3"/>
    <s v="JT"/>
    <x v="10"/>
    <x v="3"/>
    <n v="2"/>
    <n v="6"/>
    <n v="7"/>
    <n v="1"/>
    <n v="1.05"/>
    <n v="1.5"/>
    <n v="3.1500000000000004"/>
    <s v="BALDI KE"/>
    <n v="4.7250000000000005"/>
    <s v="Kuchárik, Tomáš"/>
    <m/>
  </r>
  <r>
    <x v="3"/>
    <s v="JT"/>
    <x v="11"/>
    <x v="3"/>
    <n v="2"/>
    <n v="7"/>
    <n v="7"/>
    <m/>
    <n v="1.05"/>
    <n v="1.5"/>
    <n v="2.1"/>
    <s v="BALDI KE"/>
    <n v="3.1500000000000004"/>
    <s v="Kuchárik, Tomáš"/>
    <m/>
  </r>
  <r>
    <x v="3"/>
    <s v="JT"/>
    <x v="1"/>
    <x v="3"/>
    <n v="2"/>
    <n v="1"/>
    <n v="7"/>
    <n v="6"/>
    <n v="1.1499999999999999"/>
    <n v="1.5"/>
    <n v="9.1999999999999993"/>
    <s v="IMET SK BA"/>
    <n v="13.799999999999999"/>
    <s v="Tóth, Tomáš"/>
    <m/>
  </r>
  <r>
    <x v="3"/>
    <s v="JT"/>
    <x v="3"/>
    <x v="3"/>
    <n v="2"/>
    <n v="2"/>
    <n v="7"/>
    <n v="5"/>
    <n v="1.05"/>
    <n v="2.5"/>
    <n v="7.3500000000000005"/>
    <s v="POHODA Trnava"/>
    <n v="18.375"/>
    <s v="Varga, Patrik"/>
    <m/>
  </r>
  <r>
    <x v="3"/>
    <s v="JT"/>
    <x v="12"/>
    <x v="3"/>
    <n v="2"/>
    <n v="3"/>
    <n v="7"/>
    <n v="4"/>
    <n v="1.05"/>
    <n v="1.5"/>
    <n v="6.3000000000000007"/>
    <s v="BALDI KE"/>
    <n v="9.4500000000000011"/>
    <s v="Fecák, Tomáš"/>
    <m/>
  </r>
  <r>
    <x v="3"/>
    <s v="JT"/>
    <x v="13"/>
    <x v="3"/>
    <n v="2"/>
    <n v="4"/>
    <n v="7"/>
    <n v="3"/>
    <n v="1.05"/>
    <n v="1.5"/>
    <n v="5.25"/>
    <s v="BALDI KE"/>
    <n v="7.875"/>
    <s v="Fecák, Tomáš"/>
    <m/>
  </r>
  <r>
    <x v="3"/>
    <s v="JT"/>
    <x v="14"/>
    <x v="3"/>
    <n v="2"/>
    <n v="5"/>
    <n v="7"/>
    <n v="2"/>
    <n v="1"/>
    <e v="#N/A"/>
    <n v="4"/>
    <s v="ŠK Pionierska"/>
    <e v="#N/A"/>
    <s v="CHÝBA"/>
    <m/>
  </r>
  <r>
    <x v="3"/>
    <s v="JT"/>
    <x v="15"/>
    <x v="3"/>
    <n v="2"/>
    <n v="6"/>
    <n v="7"/>
    <n v="1"/>
    <n v="1.05"/>
    <n v="1"/>
    <n v="3.1500000000000004"/>
    <s v="ŠK Pionierska"/>
    <n v="3.1500000000000004"/>
    <s v="Tužinčin, Lukáš"/>
    <m/>
  </r>
  <r>
    <x v="3"/>
    <s v="JT"/>
    <x v="16"/>
    <x v="3"/>
    <n v="2"/>
    <n v="7"/>
    <n v="7"/>
    <m/>
    <n v="1.05"/>
    <n v="1"/>
    <n v="2.1"/>
    <s v="ŠK Pionierska"/>
    <n v="2.1"/>
    <s v="Tužinčin, Lukáš"/>
    <m/>
  </r>
  <r>
    <x v="3"/>
    <s v="JT"/>
    <x v="17"/>
    <x v="3"/>
    <n v="2"/>
    <n v="1"/>
    <n v="5"/>
    <n v="4"/>
    <n v="1.05"/>
    <n v="1.5"/>
    <n v="6.3000000000000007"/>
    <s v="ŠK Pionierska"/>
    <n v="9.4500000000000011"/>
    <s v="Kohlerová, Klára"/>
    <m/>
  </r>
  <r>
    <x v="3"/>
    <s v="JT"/>
    <x v="18"/>
    <x v="3"/>
    <n v="2"/>
    <n v="2"/>
    <n v="5"/>
    <n v="3"/>
    <n v="1.05"/>
    <n v="1.5"/>
    <n v="5.25"/>
    <s v="BALDI KE"/>
    <n v="7.875"/>
    <s v="Fecák, Tomáš"/>
    <m/>
  </r>
  <r>
    <x v="3"/>
    <s v="JT"/>
    <x v="19"/>
    <x v="3"/>
    <n v="2"/>
    <n v="3"/>
    <n v="5"/>
    <n v="2"/>
    <n v="1.05"/>
    <n v="1.5"/>
    <n v="4.2"/>
    <s v="BALDI KE"/>
    <n v="6.3000000000000007"/>
    <s v="Fecák, Tomáš"/>
    <m/>
  </r>
  <r>
    <x v="3"/>
    <s v="JT"/>
    <x v="20"/>
    <x v="3"/>
    <n v="2"/>
    <n v="4"/>
    <n v="5"/>
    <n v="1"/>
    <n v="1"/>
    <n v="1.5"/>
    <n v="3"/>
    <s v="IMET SK BA"/>
    <n v="4.5"/>
    <s v="Tóth, Tomáš"/>
    <m/>
  </r>
  <r>
    <x v="3"/>
    <s v="JT"/>
    <x v="21"/>
    <x v="3"/>
    <n v="2"/>
    <n v="5"/>
    <n v="5"/>
    <m/>
    <n v="1.05"/>
    <n v="1"/>
    <n v="2.1"/>
    <s v="ŠK Pionierska"/>
    <n v="2.1"/>
    <s v="Ontong, Daniel"/>
    <m/>
  </r>
  <r>
    <x v="4"/>
    <s v="T_A"/>
    <x v="2"/>
    <x v="4"/>
    <n v="3"/>
    <n v="7"/>
    <m/>
    <n v="1"/>
    <n v="1.2"/>
    <n v="2"/>
    <n v="4.8"/>
    <s v="ŠK Pionierska"/>
    <n v="9.6"/>
    <s v="Lorinčík, Dušan"/>
    <m/>
  </r>
  <r>
    <x v="4"/>
    <s v="T_A"/>
    <x v="4"/>
    <x v="4"/>
    <n v="3"/>
    <n v="25"/>
    <m/>
    <m/>
    <n v="1.2"/>
    <n v="2"/>
    <n v="3.5999999999999996"/>
    <s v="ŠK Pionierska"/>
    <n v="7.1999999999999993"/>
    <s v="Lorinčík, Dušan"/>
    <m/>
  </r>
  <r>
    <x v="4"/>
    <s v="T_A"/>
    <x v="0"/>
    <x v="4"/>
    <n v="3"/>
    <n v="22"/>
    <m/>
    <m/>
    <n v="1.2"/>
    <n v="1.5"/>
    <n v="3.5999999999999996"/>
    <s v="IMET SK BA"/>
    <n v="5.3999999999999995"/>
    <s v="Tóth, Tomáš"/>
    <m/>
  </r>
  <r>
    <x v="5"/>
    <s v="Sústredenie"/>
    <x v="5"/>
    <x v="0"/>
    <n v="2"/>
    <m/>
    <m/>
    <m/>
    <n v="1.2"/>
    <n v="2.5"/>
    <n v="2.4"/>
    <s v="POHODA Trnava"/>
    <n v="6"/>
    <s v="Varga, Patrik"/>
    <m/>
  </r>
  <r>
    <x v="5"/>
    <s v="Sústredenie"/>
    <x v="6"/>
    <x v="0"/>
    <n v="2"/>
    <m/>
    <m/>
    <m/>
    <n v="1.2"/>
    <n v="2.5"/>
    <n v="2.4"/>
    <s v="POHODA Trnava"/>
    <n v="6"/>
    <s v="Varga, Patrik"/>
    <m/>
  </r>
  <r>
    <x v="6"/>
    <s v="Sústredenie"/>
    <x v="5"/>
    <x v="0"/>
    <n v="2"/>
    <m/>
    <m/>
    <m/>
    <n v="1.2"/>
    <n v="2.5"/>
    <n v="2.4"/>
    <s v="POHODA Trnava"/>
    <n v="6"/>
    <s v="Varga, Patrik"/>
    <m/>
  </r>
  <r>
    <x v="6"/>
    <s v="Sústredenie"/>
    <x v="6"/>
    <x v="0"/>
    <n v="2"/>
    <m/>
    <m/>
    <m/>
    <n v="1.2"/>
    <n v="2.5"/>
    <n v="2.4"/>
    <s v="POHODA Trnava"/>
    <n v="6"/>
    <s v="Varga, Patrik"/>
    <m/>
  </r>
  <r>
    <x v="7"/>
    <s v="T_B"/>
    <x v="0"/>
    <x v="5"/>
    <n v="2"/>
    <n v="3"/>
    <m/>
    <n v="2"/>
    <n v="1.2"/>
    <n v="1.5"/>
    <n v="4.8"/>
    <s v="IMET SK BA"/>
    <n v="7.1999999999999993"/>
    <s v="Tóth, Tomáš"/>
    <m/>
  </r>
  <r>
    <x v="8"/>
    <s v="Liga"/>
    <x v="0"/>
    <x v="4"/>
    <n v="3"/>
    <m/>
    <m/>
    <m/>
    <n v="1.2"/>
    <n v="1.5"/>
    <n v="3.5999999999999996"/>
    <s v="IMET SK BA"/>
    <n v="5.3999999999999995"/>
    <s v="Tóth, Tomáš"/>
    <m/>
  </r>
  <r>
    <x v="8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8"/>
    <s v="Liga"/>
    <x v="4"/>
    <x v="4"/>
    <n v="3"/>
    <m/>
    <m/>
    <m/>
    <n v="1.2"/>
    <n v="2"/>
    <n v="3.5999999999999996"/>
    <s v="ŠK Pionierska"/>
    <n v="7.1999999999999993"/>
    <s v="Lorinčík, Dušan"/>
    <m/>
  </r>
  <r>
    <x v="8"/>
    <s v="JT"/>
    <x v="1"/>
    <x v="1"/>
    <n v="4"/>
    <n v="1"/>
    <m/>
    <n v="16"/>
    <n v="1.1499999999999999"/>
    <n v="1.5"/>
    <n v="23"/>
    <s v="IMET SK BA"/>
    <n v="34.5"/>
    <s v="Tóth, Tomáš"/>
    <m/>
  </r>
  <r>
    <x v="8"/>
    <s v="JT"/>
    <x v="5"/>
    <x v="1"/>
    <n v="4"/>
    <n v="1"/>
    <m/>
    <n v="16"/>
    <n v="1.2"/>
    <n v="2.5"/>
    <n v="24"/>
    <s v="POHODA Trnava"/>
    <n v="60"/>
    <s v="Varga, Patrik"/>
    <m/>
  </r>
  <r>
    <x v="8"/>
    <s v="JT"/>
    <x v="6"/>
    <x v="1"/>
    <n v="4"/>
    <n v="9"/>
    <m/>
    <m/>
    <n v="1.2"/>
    <n v="2.5"/>
    <n v="4.8"/>
    <s v="POHODA Trnava"/>
    <n v="12"/>
    <s v="Varga, Patrik"/>
    <m/>
  </r>
  <r>
    <x v="9"/>
    <s v="T_A"/>
    <x v="2"/>
    <x v="4"/>
    <n v="3"/>
    <n v="4"/>
    <m/>
    <n v="1"/>
    <n v="1.2"/>
    <n v="2"/>
    <n v="4.8"/>
    <s v="ŠK Pionierska"/>
    <n v="9.6"/>
    <s v="Lorinčík, Dušan"/>
    <m/>
  </r>
  <r>
    <x v="9"/>
    <s v="T_A"/>
    <x v="0"/>
    <x v="4"/>
    <n v="3"/>
    <n v="11"/>
    <m/>
    <m/>
    <n v="1.2"/>
    <n v="1.5"/>
    <n v="3.5999999999999996"/>
    <s v="IMET SK BA"/>
    <n v="5.3999999999999995"/>
    <s v="Tóth, Tomáš"/>
    <m/>
  </r>
  <r>
    <x v="10"/>
    <s v="JT"/>
    <x v="17"/>
    <x v="3"/>
    <n v="2"/>
    <n v="1"/>
    <n v="9"/>
    <n v="8"/>
    <n v="1.05"/>
    <n v="1.5"/>
    <n v="10.5"/>
    <s v="ŠK Pionierska"/>
    <n v="15.75"/>
    <s v="Kohlerová, Klára"/>
    <m/>
  </r>
  <r>
    <x v="10"/>
    <s v="JT"/>
    <x v="22"/>
    <x v="3"/>
    <n v="2"/>
    <n v="2"/>
    <n v="9"/>
    <n v="7"/>
    <n v="1.05"/>
    <n v="1.5"/>
    <n v="9.4500000000000011"/>
    <s v="BALDI KE"/>
    <n v="14.175000000000001"/>
    <s v="Koctur, Tomáš"/>
    <m/>
  </r>
  <r>
    <x v="10"/>
    <s v="JT"/>
    <x v="18"/>
    <x v="3"/>
    <n v="2"/>
    <n v="3"/>
    <n v="9"/>
    <n v="6"/>
    <n v="1.05"/>
    <n v="1.5"/>
    <n v="8.4"/>
    <s v="BALDI KE"/>
    <n v="12.600000000000001"/>
    <s v="Fecák, Tomáš"/>
    <m/>
  </r>
  <r>
    <x v="10"/>
    <s v="JT"/>
    <x v="19"/>
    <x v="3"/>
    <n v="2"/>
    <n v="4"/>
    <n v="9"/>
    <n v="5"/>
    <n v="1.05"/>
    <n v="1.5"/>
    <n v="7.3500000000000005"/>
    <s v="BALDI KE"/>
    <n v="11.025"/>
    <s v="Fecák, Tomáš"/>
    <m/>
  </r>
  <r>
    <x v="10"/>
    <s v="JT"/>
    <x v="23"/>
    <x v="3"/>
    <n v="2"/>
    <n v="5"/>
    <n v="9"/>
    <n v="4"/>
    <n v="1.05"/>
    <n v="1"/>
    <n v="6.3000000000000007"/>
    <s v="ŠK Pionierska"/>
    <n v="6.3000000000000007"/>
    <s v="Tužinčin, Lukáš"/>
    <m/>
  </r>
  <r>
    <x v="10"/>
    <s v="JT"/>
    <x v="24"/>
    <x v="3"/>
    <n v="2"/>
    <n v="6"/>
    <n v="9"/>
    <n v="3"/>
    <n v="1.05"/>
    <n v="1.5"/>
    <n v="5.25"/>
    <s v="BALDI KE"/>
    <n v="7.875"/>
    <s v="Kuchárik, Tomáš"/>
    <m/>
  </r>
  <r>
    <x v="10"/>
    <s v="JT"/>
    <x v="25"/>
    <x v="3"/>
    <n v="2"/>
    <n v="7"/>
    <n v="9"/>
    <n v="2"/>
    <n v="1"/>
    <e v="#N/A"/>
    <n v="4"/>
    <s v="BALDI KE"/>
    <e v="#N/A"/>
    <s v="CHÝBA"/>
    <m/>
  </r>
  <r>
    <x v="10"/>
    <s v="JT"/>
    <x v="26"/>
    <x v="3"/>
    <n v="2"/>
    <n v="8"/>
    <n v="9"/>
    <n v="1"/>
    <n v="1.05"/>
    <n v="1.5"/>
    <n v="3.1500000000000004"/>
    <s v="BALDI KE"/>
    <n v="4.7250000000000005"/>
    <s v="Fecák, Tomáš"/>
    <m/>
  </r>
  <r>
    <x v="10"/>
    <s v="JT"/>
    <x v="27"/>
    <x v="3"/>
    <n v="2"/>
    <n v="9"/>
    <n v="9"/>
    <m/>
    <n v="1"/>
    <e v="#N/A"/>
    <n v="2"/>
    <s v="BALDI KE"/>
    <e v="#N/A"/>
    <s v="CHÝBA"/>
    <m/>
  </r>
  <r>
    <x v="10"/>
    <s v="JT"/>
    <x v="28"/>
    <x v="3"/>
    <n v="2"/>
    <n v="1"/>
    <n v="11"/>
    <n v="10"/>
    <n v="1.05"/>
    <n v="1.5"/>
    <n v="12.600000000000001"/>
    <s v="BALDI KE"/>
    <n v="18.900000000000002"/>
    <s v="Koctur, Tomáš"/>
    <m/>
  </r>
  <r>
    <x v="10"/>
    <s v="JT"/>
    <x v="1"/>
    <x v="3"/>
    <n v="2"/>
    <n v="2"/>
    <n v="11"/>
    <n v="9"/>
    <n v="1.1499999999999999"/>
    <n v="1.5"/>
    <n v="12.649999999999999"/>
    <s v="IMET SK BA"/>
    <n v="18.974999999999998"/>
    <s v="Tóth, Tomáš"/>
    <m/>
  </r>
  <r>
    <x v="10"/>
    <s v="JT"/>
    <x v="29"/>
    <x v="3"/>
    <n v="2"/>
    <n v="3"/>
    <n v="11"/>
    <n v="8"/>
    <n v="1.05"/>
    <n v="1.5"/>
    <n v="10.5"/>
    <s v="BALDI KE"/>
    <n v="15.75"/>
    <s v="Koctur, Tomáš"/>
    <m/>
  </r>
  <r>
    <x v="10"/>
    <s v="JT"/>
    <x v="30"/>
    <x v="3"/>
    <n v="2"/>
    <n v="4"/>
    <n v="11"/>
    <n v="7"/>
    <n v="1.05"/>
    <n v="1.5"/>
    <n v="9.4500000000000011"/>
    <s v="BALDI KE"/>
    <n v="14.175000000000001"/>
    <s v="Koctur, Tomáš"/>
    <m/>
  </r>
  <r>
    <x v="10"/>
    <s v="JT"/>
    <x v="31"/>
    <x v="3"/>
    <n v="2"/>
    <n v="5"/>
    <n v="11"/>
    <n v="6"/>
    <n v="1.05"/>
    <e v="#N/A"/>
    <n v="8.4"/>
    <s v="IMET SK BA"/>
    <e v="#N/A"/>
    <s v="CZ"/>
    <m/>
  </r>
  <r>
    <x v="10"/>
    <s v="JT"/>
    <x v="32"/>
    <x v="3"/>
    <n v="2"/>
    <n v="6"/>
    <n v="11"/>
    <n v="5"/>
    <n v="1.05"/>
    <n v="1.5"/>
    <n v="7.3500000000000005"/>
    <s v="BALDI KE"/>
    <n v="11.025"/>
    <s v="Koctur, Tomáš"/>
    <m/>
  </r>
  <r>
    <x v="10"/>
    <s v="JT"/>
    <x v="10"/>
    <x v="3"/>
    <n v="2"/>
    <n v="7"/>
    <n v="11"/>
    <n v="4"/>
    <n v="1.05"/>
    <n v="1.5"/>
    <n v="6.3000000000000007"/>
    <s v="BALDI KE"/>
    <n v="9.4500000000000011"/>
    <s v="Kuchárik, Tomáš"/>
    <m/>
  </r>
  <r>
    <x v="10"/>
    <s v="JT"/>
    <x v="13"/>
    <x v="3"/>
    <n v="2"/>
    <n v="8"/>
    <n v="11"/>
    <n v="3"/>
    <n v="1.05"/>
    <n v="1.5"/>
    <n v="5.25"/>
    <s v="BALDI KE"/>
    <n v="7.875"/>
    <s v="Fecák, Tomáš"/>
    <m/>
  </r>
  <r>
    <x v="10"/>
    <s v="JT"/>
    <x v="12"/>
    <x v="3"/>
    <n v="2"/>
    <n v="9"/>
    <n v="11"/>
    <n v="2"/>
    <n v="1.05"/>
    <n v="1.5"/>
    <n v="4.2"/>
    <s v="BALDI KE"/>
    <n v="6.3000000000000007"/>
    <s v="Fecák, Tomáš"/>
    <m/>
  </r>
  <r>
    <x v="10"/>
    <s v="JT"/>
    <x v="8"/>
    <x v="3"/>
    <n v="2"/>
    <n v="10"/>
    <n v="11"/>
    <n v="1"/>
    <n v="1.05"/>
    <n v="1.5"/>
    <n v="3.1500000000000004"/>
    <s v="BALDI KE"/>
    <n v="4.7250000000000005"/>
    <s v="Kuchárik, Tomáš"/>
    <m/>
  </r>
  <r>
    <x v="10"/>
    <s v="JT"/>
    <x v="11"/>
    <x v="3"/>
    <n v="2"/>
    <n v="11"/>
    <n v="11"/>
    <m/>
    <n v="1.05"/>
    <n v="1.5"/>
    <n v="2.1"/>
    <s v="BALDI KE"/>
    <n v="3.1500000000000004"/>
    <s v="Kuchárik, Tomáš"/>
    <m/>
  </r>
  <r>
    <x v="11"/>
    <s v="ESF"/>
    <x v="2"/>
    <x v="2"/>
    <n v="8"/>
    <n v="16"/>
    <m/>
    <m/>
    <n v="1.2"/>
    <n v="2"/>
    <n v="9.6"/>
    <s v="ŠK Pionierska"/>
    <n v="19.2"/>
    <s v="Lorinčík, Dušan"/>
    <m/>
  </r>
  <r>
    <x v="11"/>
    <s v="ESF"/>
    <x v="5"/>
    <x v="2"/>
    <n v="8"/>
    <n v="21"/>
    <m/>
    <m/>
    <n v="1.2"/>
    <n v="2.5"/>
    <n v="9.6"/>
    <s v="POHODA Trnava"/>
    <n v="24"/>
    <s v="Varga, Patrik"/>
    <m/>
  </r>
  <r>
    <x v="11"/>
    <s v="ESF"/>
    <x v="6"/>
    <x v="2"/>
    <n v="8"/>
    <n v="8"/>
    <m/>
    <n v="6"/>
    <n v="1.2"/>
    <n v="2.5"/>
    <n v="16.8"/>
    <s v="POHODA Trnava"/>
    <n v="42"/>
    <s v="Varga, Patrik"/>
    <m/>
  </r>
  <r>
    <x v="12"/>
    <s v="JT"/>
    <x v="6"/>
    <x v="1"/>
    <n v="4"/>
    <n v="4"/>
    <m/>
    <n v="2"/>
    <n v="1.2"/>
    <n v="2.5"/>
    <n v="7.1999999999999993"/>
    <s v="POHODA Trnava"/>
    <n v="18"/>
    <s v="Varga, Patrik"/>
    <m/>
  </r>
  <r>
    <x v="12"/>
    <s v="JT"/>
    <x v="5"/>
    <x v="1"/>
    <n v="4"/>
    <n v="1"/>
    <m/>
    <n v="16"/>
    <n v="1.2"/>
    <n v="2.5"/>
    <n v="24"/>
    <s v="POHODA Trnava"/>
    <n v="60"/>
    <s v="Varga, Patrik"/>
    <m/>
  </r>
  <r>
    <x v="12"/>
    <s v="JT"/>
    <x v="12"/>
    <x v="1"/>
    <n v="4"/>
    <n v="8"/>
    <m/>
    <n v="2"/>
    <n v="1.05"/>
    <n v="1.5"/>
    <n v="6.3000000000000007"/>
    <s v="BALDI KE"/>
    <n v="9.4500000000000011"/>
    <s v="Fecák, Tomáš"/>
    <m/>
  </r>
  <r>
    <x v="12"/>
    <s v="JT"/>
    <x v="30"/>
    <x v="1"/>
    <n v="4"/>
    <n v="5"/>
    <m/>
    <n v="2"/>
    <n v="1.05"/>
    <n v="1.5"/>
    <n v="6.3000000000000007"/>
    <s v="BALDI KE"/>
    <n v="9.4500000000000011"/>
    <s v="Koctur, Tomáš"/>
    <m/>
  </r>
  <r>
    <x v="12"/>
    <s v="JT"/>
    <x v="28"/>
    <x v="1"/>
    <n v="4"/>
    <n v="3"/>
    <m/>
    <n v="6"/>
    <n v="1.05"/>
    <n v="1.5"/>
    <n v="10.5"/>
    <s v="BALDI KE"/>
    <n v="15.75"/>
    <s v="Koctur, Tomáš"/>
    <m/>
  </r>
  <r>
    <x v="12"/>
    <s v="JT"/>
    <x v="32"/>
    <x v="1"/>
    <n v="4"/>
    <n v="5"/>
    <m/>
    <n v="2"/>
    <n v="1.05"/>
    <n v="1.5"/>
    <n v="6.3000000000000007"/>
    <s v="BALDI KE"/>
    <n v="9.4500000000000011"/>
    <s v="Koctur, Tomáš"/>
    <m/>
  </r>
  <r>
    <x v="12"/>
    <s v="JT"/>
    <x v="29"/>
    <x v="1"/>
    <n v="4"/>
    <n v="4"/>
    <m/>
    <n v="2"/>
    <n v="1.05"/>
    <n v="1.5"/>
    <n v="6.3000000000000007"/>
    <s v="BALDI KE"/>
    <n v="9.4500000000000011"/>
    <s v="Koctur, Tomáš"/>
    <m/>
  </r>
  <r>
    <x v="12"/>
    <s v="JT"/>
    <x v="22"/>
    <x v="1"/>
    <n v="4"/>
    <n v="8"/>
    <m/>
    <n v="2"/>
    <n v="1.05"/>
    <n v="1.5"/>
    <n v="6.3000000000000007"/>
    <s v="BALDI KE"/>
    <n v="9.4500000000000011"/>
    <s v="Koctur, Tomáš"/>
    <m/>
  </r>
  <r>
    <x v="12"/>
    <s v="JT"/>
    <x v="8"/>
    <x v="1"/>
    <n v="4"/>
    <n v="9"/>
    <m/>
    <m/>
    <n v="1.05"/>
    <n v="1.5"/>
    <n v="4.2"/>
    <s v="BALDI KE"/>
    <n v="6.3000000000000007"/>
    <s v="Kuchárik, Tomáš"/>
    <m/>
  </r>
  <r>
    <x v="12"/>
    <s v="JT"/>
    <x v="7"/>
    <x v="1"/>
    <n v="4"/>
    <n v="7"/>
    <m/>
    <n v="2"/>
    <n v="1.05"/>
    <n v="1.5"/>
    <n v="6.3000000000000007"/>
    <s v="BALDI KE"/>
    <n v="9.4500000000000011"/>
    <s v="Fecák, Tomáš"/>
    <m/>
  </r>
  <r>
    <x v="12"/>
    <s v="JT"/>
    <x v="11"/>
    <x v="1"/>
    <n v="4"/>
    <n v="11"/>
    <m/>
    <m/>
    <n v="1.05"/>
    <n v="1.5"/>
    <n v="4.2"/>
    <s v="BALDI KE"/>
    <n v="6.3000000000000007"/>
    <s v="Kuchárik, Tomáš"/>
    <m/>
  </r>
  <r>
    <x v="12"/>
    <s v="JT"/>
    <x v="10"/>
    <x v="1"/>
    <n v="4"/>
    <n v="9"/>
    <m/>
    <m/>
    <n v="1.05"/>
    <n v="1.5"/>
    <n v="4.2"/>
    <s v="BALDI KE"/>
    <n v="6.3000000000000007"/>
    <s v="Kuchárik, Tomáš"/>
    <m/>
  </r>
  <r>
    <x v="13"/>
    <s v="ESF"/>
    <x v="5"/>
    <x v="2"/>
    <n v="8"/>
    <n v="8"/>
    <m/>
    <n v="6"/>
    <n v="1.2"/>
    <n v="2.5"/>
    <n v="16.8"/>
    <s v="POHODA Trnava"/>
    <n v="42"/>
    <s v="Varga, Patrik"/>
    <m/>
  </r>
  <r>
    <x v="13"/>
    <s v="ESF"/>
    <x v="6"/>
    <x v="2"/>
    <n v="8"/>
    <n v="34"/>
    <m/>
    <m/>
    <n v="1.2"/>
    <n v="2.5"/>
    <n v="9.6"/>
    <s v="POHODA Trnava"/>
    <n v="24"/>
    <s v="Varga, Patrik"/>
    <m/>
  </r>
  <r>
    <x v="13"/>
    <s v="ESF"/>
    <x v="1"/>
    <x v="2"/>
    <n v="8"/>
    <n v="10"/>
    <m/>
    <m/>
    <n v="1.1499999999999999"/>
    <n v="1.5"/>
    <n v="9.1999999999999993"/>
    <s v="IMET SK BA"/>
    <n v="13.799999999999999"/>
    <s v="Tóth, Tomáš"/>
    <m/>
  </r>
  <r>
    <x v="13"/>
    <s v="ESF"/>
    <x v="0"/>
    <x v="2"/>
    <n v="8"/>
    <n v="20"/>
    <m/>
    <m/>
    <n v="1.2"/>
    <n v="1.5"/>
    <n v="9.6"/>
    <s v="IMET SK BA"/>
    <n v="14.399999999999999"/>
    <s v="Tóth, Tomáš"/>
    <m/>
  </r>
  <r>
    <x v="13"/>
    <s v="ESF"/>
    <x v="2"/>
    <x v="2"/>
    <n v="8"/>
    <n v="12"/>
    <m/>
    <m/>
    <n v="1.2"/>
    <n v="2"/>
    <n v="9.6"/>
    <s v="ŠK Pionierska"/>
    <n v="19.2"/>
    <s v="Lorinčík, Dušan"/>
    <m/>
  </r>
  <r>
    <x v="14"/>
    <s v="JT"/>
    <x v="22"/>
    <x v="1"/>
    <n v="4"/>
    <n v="17"/>
    <m/>
    <m/>
    <n v="1.05"/>
    <n v="1.5"/>
    <n v="4.2"/>
    <s v="BALDI KE"/>
    <n v="6.3000000000000007"/>
    <s v="Koctur, Tomáš"/>
    <m/>
  </r>
  <r>
    <x v="14"/>
    <s v="JT"/>
    <x v="30"/>
    <x v="1"/>
    <n v="4"/>
    <n v="9"/>
    <m/>
    <m/>
    <n v="1.05"/>
    <n v="1.5"/>
    <n v="4.2"/>
    <s v="BALDI KE"/>
    <n v="6.3000000000000007"/>
    <s v="Koctur, Tomáš"/>
    <m/>
  </r>
  <r>
    <x v="14"/>
    <s v="JT"/>
    <x v="28"/>
    <x v="1"/>
    <n v="4"/>
    <n v="14"/>
    <m/>
    <m/>
    <n v="1.05"/>
    <n v="1.5"/>
    <n v="4.2"/>
    <s v="BALDI KE"/>
    <n v="6.3000000000000007"/>
    <s v="Koctur, Tomáš"/>
    <m/>
  </r>
  <r>
    <x v="15"/>
    <s v="T_A"/>
    <x v="2"/>
    <x v="1"/>
    <n v="4"/>
    <m/>
    <m/>
    <m/>
    <n v="1.2"/>
    <n v="2"/>
    <n v="4.8"/>
    <s v="ŠK Pionierska"/>
    <n v="9.6"/>
    <s v="Lorinčík, Dušan"/>
    <m/>
  </r>
  <r>
    <x v="15"/>
    <s v="T_A"/>
    <x v="4"/>
    <x v="4"/>
    <n v="3"/>
    <n v="25"/>
    <m/>
    <m/>
    <n v="1.2"/>
    <n v="2"/>
    <n v="3.5999999999999996"/>
    <s v="ŠK Pionierska"/>
    <n v="7.1999999999999993"/>
    <s v="Lorinčík, Dušan"/>
    <m/>
  </r>
  <r>
    <x v="16"/>
    <s v="Liga"/>
    <x v="0"/>
    <x v="4"/>
    <n v="3"/>
    <m/>
    <m/>
    <m/>
    <n v="1.2"/>
    <n v="1.5"/>
    <n v="3.5999999999999996"/>
    <s v="IMET SK BA"/>
    <n v="5.3999999999999995"/>
    <s v="Tóth, Tomáš"/>
    <m/>
  </r>
  <r>
    <x v="17"/>
    <s v="JT"/>
    <x v="22"/>
    <x v="3"/>
    <n v="2"/>
    <n v="1"/>
    <n v="4"/>
    <n v="3"/>
    <n v="1.05"/>
    <n v="1.5"/>
    <n v="5.25"/>
    <s v="BALDI KE"/>
    <n v="7.875"/>
    <s v="Koctur, Tomáš"/>
    <m/>
  </r>
  <r>
    <x v="17"/>
    <s v="JT"/>
    <x v="23"/>
    <x v="3"/>
    <n v="2"/>
    <n v="2"/>
    <n v="4"/>
    <n v="2"/>
    <n v="1.05"/>
    <n v="1"/>
    <n v="4.2"/>
    <s v="ŠK Pionierska"/>
    <n v="4.2"/>
    <s v="Tužinčin, Lukáš"/>
    <m/>
  </r>
  <r>
    <x v="17"/>
    <s v="JT"/>
    <x v="33"/>
    <x v="3"/>
    <n v="2"/>
    <n v="3"/>
    <n v="4"/>
    <n v="1"/>
    <n v="1.05"/>
    <n v="1"/>
    <n v="3.1500000000000004"/>
    <s v="ŠK Pionierska"/>
    <n v="3.1500000000000004"/>
    <s v="Hrúziková, Linda"/>
    <m/>
  </r>
  <r>
    <x v="17"/>
    <s v="JT"/>
    <x v="34"/>
    <x v="3"/>
    <n v="2"/>
    <n v="4"/>
    <n v="4"/>
    <m/>
    <n v="1"/>
    <n v="1"/>
    <n v="2"/>
    <s v="ŠK Pionierska"/>
    <n v="2"/>
    <s v="Hrúziková, Linda"/>
    <m/>
  </r>
  <r>
    <x v="17"/>
    <s v="JT"/>
    <x v="30"/>
    <x v="3"/>
    <n v="2"/>
    <n v="1"/>
    <n v="5"/>
    <n v="4"/>
    <n v="1.05"/>
    <n v="1.5"/>
    <n v="6.3000000000000007"/>
    <s v="BALDI KE"/>
    <n v="9.4500000000000011"/>
    <s v="Koctur, Tomáš"/>
    <m/>
  </r>
  <r>
    <x v="17"/>
    <s v="JT"/>
    <x v="3"/>
    <x v="3"/>
    <n v="2"/>
    <n v="2"/>
    <n v="5"/>
    <n v="3"/>
    <n v="1.05"/>
    <n v="2.5"/>
    <n v="5.25"/>
    <s v="POHODA Trnava"/>
    <n v="13.125"/>
    <s v="Varga, Patrik"/>
    <m/>
  </r>
  <r>
    <x v="17"/>
    <s v="JT"/>
    <x v="35"/>
    <x v="3"/>
    <n v="2"/>
    <n v="3"/>
    <n v="5"/>
    <n v="2"/>
    <n v="1.05"/>
    <n v="1.5"/>
    <n v="4.2"/>
    <s v="ŠK Pionierska"/>
    <n v="6.3000000000000007"/>
    <s v="Kohlerová, Klára"/>
    <m/>
  </r>
  <r>
    <x v="17"/>
    <s v="JT"/>
    <x v="36"/>
    <x v="3"/>
    <n v="2"/>
    <n v="4"/>
    <n v="5"/>
    <n v="1"/>
    <n v="1.05"/>
    <n v="2.5"/>
    <n v="3.1500000000000004"/>
    <s v="POHODA Trnava"/>
    <n v="7.8750000000000009"/>
    <s v="Varga, Patrik"/>
    <m/>
  </r>
  <r>
    <x v="17"/>
    <s v="JT"/>
    <x v="37"/>
    <x v="3"/>
    <n v="2"/>
    <n v="5"/>
    <n v="5"/>
    <m/>
    <n v="1"/>
    <n v="1.5"/>
    <n v="2"/>
    <s v="IMET SK BA"/>
    <n v="3"/>
    <s v="Tóth, Tomáš"/>
    <m/>
  </r>
  <r>
    <x v="17"/>
    <s v="JT"/>
    <x v="17"/>
    <x v="3"/>
    <n v="2"/>
    <n v="1"/>
    <n v="4"/>
    <n v="3"/>
    <n v="1.05"/>
    <n v="1.5"/>
    <n v="5.25"/>
    <s v="ŠK Pionierska"/>
    <n v="7.875"/>
    <s v="Kohlerová, Klára"/>
    <m/>
  </r>
  <r>
    <x v="17"/>
    <s v="JT"/>
    <x v="38"/>
    <x v="3"/>
    <n v="2"/>
    <n v="2"/>
    <n v="4"/>
    <n v="2"/>
    <n v="1.1000000000000001"/>
    <n v="1.5"/>
    <n v="4.4000000000000004"/>
    <s v="ŠK Pionierska"/>
    <n v="6.6000000000000005"/>
    <s v="Kohlerová, Klára"/>
    <m/>
  </r>
  <r>
    <x v="17"/>
    <s v="JT"/>
    <x v="20"/>
    <x v="3"/>
    <n v="2"/>
    <n v="3"/>
    <n v="4"/>
    <n v="1"/>
    <n v="1"/>
    <n v="1.5"/>
    <n v="3"/>
    <s v="IMET SK BA"/>
    <n v="4.5"/>
    <s v="Tóth, Tomáš"/>
    <m/>
  </r>
  <r>
    <x v="17"/>
    <s v="JT"/>
    <x v="39"/>
    <x v="3"/>
    <n v="2"/>
    <n v="4"/>
    <n v="4"/>
    <m/>
    <n v="1.05"/>
    <n v="1.5"/>
    <n v="2.1"/>
    <s v="ŠK Pionierska"/>
    <n v="3.1500000000000004"/>
    <s v="Kohlerová, Klára"/>
    <m/>
  </r>
  <r>
    <x v="17"/>
    <s v="JT"/>
    <x v="11"/>
    <x v="3"/>
    <n v="2"/>
    <n v="1"/>
    <n v="7"/>
    <n v="6"/>
    <n v="1.05"/>
    <n v="1.5"/>
    <n v="8.4"/>
    <s v="BALDI KE"/>
    <n v="12.600000000000001"/>
    <s v="Kuchárik, Tomáš"/>
    <m/>
  </r>
  <r>
    <x v="17"/>
    <s v="JT"/>
    <x v="8"/>
    <x v="3"/>
    <n v="2"/>
    <n v="2"/>
    <n v="7"/>
    <n v="5"/>
    <n v="1.05"/>
    <n v="1.5"/>
    <n v="7.3500000000000005"/>
    <s v="BALDI KE"/>
    <n v="11.025"/>
    <s v="Kuchárik, Tomáš"/>
    <m/>
  </r>
  <r>
    <x v="17"/>
    <s v="JT"/>
    <x v="9"/>
    <x v="3"/>
    <n v="2"/>
    <n v="3"/>
    <n v="7"/>
    <n v="4"/>
    <n v="1"/>
    <n v="1.5"/>
    <n v="6"/>
    <s v="IMET SK BA"/>
    <n v="9"/>
    <s v="Tóth, Tomáš"/>
    <m/>
  </r>
  <r>
    <x v="17"/>
    <s v="JT"/>
    <x v="17"/>
    <x v="3"/>
    <n v="2"/>
    <n v="4"/>
    <n v="7"/>
    <n v="3"/>
    <n v="1.05"/>
    <n v="1.5"/>
    <n v="5.25"/>
    <s v="ŠK Pionierska"/>
    <n v="7.875"/>
    <s v="Kohlerová, Klára"/>
    <m/>
  </r>
  <r>
    <x v="17"/>
    <s v="JT"/>
    <x v="38"/>
    <x v="3"/>
    <n v="2"/>
    <n v="5"/>
    <n v="7"/>
    <n v="2"/>
    <n v="1.1000000000000001"/>
    <n v="1.5"/>
    <n v="4.4000000000000004"/>
    <s v="ŠK Pionierska"/>
    <n v="6.6000000000000005"/>
    <s v="Kohlerová, Klára"/>
    <m/>
  </r>
  <r>
    <x v="17"/>
    <s v="JT"/>
    <x v="40"/>
    <x v="3"/>
    <n v="2"/>
    <n v="6"/>
    <n v="7"/>
    <n v="1"/>
    <n v="1"/>
    <n v="1.5"/>
    <n v="3"/>
    <s v="IMET SK BA"/>
    <n v="4.5"/>
    <s v="Tóth, Tomáš"/>
    <m/>
  </r>
  <r>
    <x v="17"/>
    <s v="JT"/>
    <x v="41"/>
    <x v="3"/>
    <n v="2"/>
    <n v="7"/>
    <n v="7"/>
    <m/>
    <n v="1.05"/>
    <n v="1"/>
    <n v="2.1"/>
    <s v="ŠK Pionierska"/>
    <n v="2.1"/>
    <s v="Tužinčin, Lukáš"/>
    <m/>
  </r>
  <r>
    <x v="17"/>
    <s v="JT"/>
    <x v="6"/>
    <x v="3"/>
    <n v="2"/>
    <n v="1"/>
    <n v="5"/>
    <n v="4"/>
    <n v="1.2"/>
    <n v="2.5"/>
    <n v="7.1999999999999993"/>
    <s v="POHODA Trnava"/>
    <n v="18"/>
    <s v="Varga, Patrik"/>
    <m/>
  </r>
  <r>
    <x v="17"/>
    <s v="JT"/>
    <x v="5"/>
    <x v="3"/>
    <n v="2"/>
    <n v="2"/>
    <n v="5"/>
    <n v="3"/>
    <n v="1.2"/>
    <n v="2.5"/>
    <n v="6"/>
    <s v="POHODA Trnava"/>
    <n v="15"/>
    <s v="Varga, Patrik"/>
    <m/>
  </r>
  <r>
    <x v="17"/>
    <s v="JT"/>
    <x v="10"/>
    <x v="3"/>
    <n v="2"/>
    <n v="3"/>
    <n v="5"/>
    <n v="2"/>
    <n v="1.05"/>
    <n v="1.5"/>
    <n v="4.2"/>
    <s v="BALDI KE"/>
    <n v="6.3000000000000007"/>
    <s v="Kuchárik, Tomáš"/>
    <m/>
  </r>
  <r>
    <x v="17"/>
    <s v="JT"/>
    <x v="42"/>
    <x v="3"/>
    <n v="2"/>
    <n v="4"/>
    <n v="5"/>
    <n v="1"/>
    <n v="1"/>
    <n v="1.5"/>
    <n v="3"/>
    <s v="IMET SK BA"/>
    <n v="4.5"/>
    <s v="Tóth, Tomáš"/>
    <m/>
  </r>
  <r>
    <x v="17"/>
    <s v="JT"/>
    <x v="43"/>
    <x v="3"/>
    <n v="2"/>
    <n v="5"/>
    <n v="5"/>
    <m/>
    <n v="1.05"/>
    <n v="1.5"/>
    <n v="2.1"/>
    <s v="IMET SK BA"/>
    <n v="3.1500000000000004"/>
    <s v="Tóth, Tomáš"/>
    <m/>
  </r>
  <r>
    <x v="18"/>
    <s v="T_B"/>
    <x v="2"/>
    <x v="5"/>
    <n v="2"/>
    <n v="1"/>
    <m/>
    <n v="5"/>
    <n v="1.2"/>
    <n v="2"/>
    <n v="8.4"/>
    <s v="ŠK Pionierska"/>
    <n v="16.8"/>
    <s v="Lorinčík, Dušan"/>
    <m/>
  </r>
  <r>
    <x v="18"/>
    <s v="T_B"/>
    <x v="4"/>
    <x v="5"/>
    <n v="2"/>
    <n v="5"/>
    <m/>
    <n v="1"/>
    <n v="1.2"/>
    <n v="2"/>
    <n v="3.5999999999999996"/>
    <s v="ŠK Pionierska"/>
    <n v="7.1999999999999993"/>
    <s v="Lorinčík, Dušan"/>
    <m/>
  </r>
  <r>
    <x v="19"/>
    <s v="JT"/>
    <x v="22"/>
    <x v="3"/>
    <n v="2"/>
    <n v="1"/>
    <n v="3"/>
    <n v="2"/>
    <n v="1.05"/>
    <n v="1.5"/>
    <n v="4.2"/>
    <s v="BALDI KE"/>
    <n v="6.3000000000000007"/>
    <s v="Koctur, Tomáš"/>
    <m/>
  </r>
  <r>
    <x v="19"/>
    <s v="JT"/>
    <x v="15"/>
    <x v="3"/>
    <n v="2"/>
    <n v="2"/>
    <n v="3"/>
    <n v="1"/>
    <n v="1.05"/>
    <n v="1"/>
    <n v="3.1500000000000004"/>
    <s v="ŠK Pionierska"/>
    <n v="3.1500000000000004"/>
    <s v="Tužinčin, Lukáš"/>
    <m/>
  </r>
  <r>
    <x v="19"/>
    <s v="JT"/>
    <x v="23"/>
    <x v="3"/>
    <n v="2"/>
    <n v="3"/>
    <n v="3"/>
    <m/>
    <n v="1.05"/>
    <n v="1"/>
    <n v="2.1"/>
    <s v="ŠK Pionierska"/>
    <n v="2.1"/>
    <s v="Tužinčin, Lukáš"/>
    <m/>
  </r>
  <r>
    <x v="19"/>
    <s v="JT"/>
    <x v="19"/>
    <x v="3"/>
    <n v="2"/>
    <n v="1"/>
    <n v="2"/>
    <n v="1"/>
    <n v="1.05"/>
    <n v="1.5"/>
    <n v="3.1500000000000004"/>
    <s v="BALDI KE"/>
    <n v="4.7250000000000005"/>
    <s v="Fecák, Tomáš"/>
    <m/>
  </r>
  <r>
    <x v="19"/>
    <s v="JT"/>
    <x v="20"/>
    <x v="3"/>
    <n v="2"/>
    <n v="2"/>
    <n v="2"/>
    <m/>
    <n v="1"/>
    <n v="1.5"/>
    <n v="2"/>
    <s v="IMET SK BA"/>
    <n v="3"/>
    <s v="Tóth, Tomáš"/>
    <m/>
  </r>
  <r>
    <x v="19"/>
    <s v="JT"/>
    <x v="30"/>
    <x v="3"/>
    <n v="2"/>
    <n v="1"/>
    <n v="5"/>
    <n v="4"/>
    <n v="1.05"/>
    <n v="1.5"/>
    <n v="6.3000000000000007"/>
    <s v="BALDI KE"/>
    <n v="9.4500000000000011"/>
    <s v="Koctur, Tomáš"/>
    <m/>
  </r>
  <r>
    <x v="19"/>
    <s v="JT"/>
    <x v="1"/>
    <x v="3"/>
    <n v="2"/>
    <n v="2"/>
    <n v="5"/>
    <n v="3"/>
    <n v="1.1499999999999999"/>
    <n v="1.5"/>
    <n v="5.75"/>
    <s v="IMET SK BA"/>
    <n v="8.625"/>
    <s v="Tóth, Tomáš"/>
    <m/>
  </r>
  <r>
    <x v="19"/>
    <s v="JT"/>
    <x v="3"/>
    <x v="3"/>
    <n v="2"/>
    <n v="3"/>
    <n v="5"/>
    <n v="2"/>
    <n v="1.05"/>
    <n v="2.5"/>
    <n v="4.2"/>
    <s v="POHODA Trnava"/>
    <n v="10.5"/>
    <s v="Varga, Patrik"/>
    <m/>
  </r>
  <r>
    <x v="19"/>
    <s v="JT"/>
    <x v="29"/>
    <x v="3"/>
    <n v="2"/>
    <n v="4"/>
    <n v="5"/>
    <n v="1"/>
    <n v="1.05"/>
    <n v="1.5"/>
    <n v="3.1500000000000004"/>
    <s v="BALDI KE"/>
    <n v="4.7250000000000005"/>
    <s v="Koctur, Tomáš"/>
    <m/>
  </r>
  <r>
    <x v="19"/>
    <s v="JT"/>
    <x v="16"/>
    <x v="3"/>
    <n v="2"/>
    <n v="5"/>
    <n v="5"/>
    <m/>
    <n v="1.05"/>
    <n v="1"/>
    <n v="2.1"/>
    <s v="ŠK Pionierska"/>
    <n v="2.1"/>
    <s v="Tužinčin, Lukáš"/>
    <m/>
  </r>
  <r>
    <x v="19"/>
    <s v="JT"/>
    <x v="6"/>
    <x v="3"/>
    <n v="2"/>
    <n v="1"/>
    <n v="6"/>
    <n v="5"/>
    <n v="1.2"/>
    <n v="2.5"/>
    <n v="8.4"/>
    <s v="POHODA Trnava"/>
    <n v="21"/>
    <s v="Varga, Patrik"/>
    <m/>
  </r>
  <r>
    <x v="19"/>
    <s v="JT"/>
    <x v="5"/>
    <x v="3"/>
    <n v="2"/>
    <n v="2"/>
    <n v="6"/>
    <n v="4"/>
    <n v="1.2"/>
    <n v="2.5"/>
    <n v="7.1999999999999993"/>
    <s v="POHODA Trnava"/>
    <n v="18"/>
    <s v="Varga, Patrik"/>
    <m/>
  </r>
  <r>
    <x v="19"/>
    <s v="JT"/>
    <x v="8"/>
    <x v="3"/>
    <n v="2"/>
    <n v="3"/>
    <n v="6"/>
    <n v="3"/>
    <n v="1.05"/>
    <n v="1.5"/>
    <n v="5.25"/>
    <s v="BALDI KE"/>
    <n v="7.875"/>
    <s v="Kuchárik, Tomáš"/>
    <m/>
  </r>
  <r>
    <x v="19"/>
    <s v="JT"/>
    <x v="11"/>
    <x v="3"/>
    <n v="2"/>
    <n v="4"/>
    <n v="6"/>
    <n v="2"/>
    <n v="1.05"/>
    <n v="1.5"/>
    <n v="4.2"/>
    <s v="BALDI KE"/>
    <n v="6.3000000000000007"/>
    <s v="Kuchárik, Tomáš"/>
    <m/>
  </r>
  <r>
    <x v="19"/>
    <s v="JT"/>
    <x v="43"/>
    <x v="3"/>
    <n v="2"/>
    <n v="5"/>
    <n v="6"/>
    <n v="1"/>
    <n v="1.05"/>
    <n v="1.5"/>
    <n v="3.1500000000000004"/>
    <s v="IMET SK BA"/>
    <n v="4.7250000000000005"/>
    <s v="Tóth, Tomáš"/>
    <m/>
  </r>
  <r>
    <x v="19"/>
    <s v="JT"/>
    <x v="44"/>
    <x v="3"/>
    <n v="2"/>
    <n v="6"/>
    <n v="6"/>
    <m/>
    <n v="1"/>
    <e v="#N/A"/>
    <n v="2"/>
    <s v="BALDI KE"/>
    <e v="#N/A"/>
    <s v="CHÝBA"/>
    <m/>
  </r>
  <r>
    <x v="20"/>
    <s v="JT"/>
    <x v="1"/>
    <x v="1"/>
    <n v="4"/>
    <n v="1"/>
    <m/>
    <n v="16"/>
    <n v="1.1499999999999999"/>
    <n v="1.5"/>
    <n v="23"/>
    <s v="IMET SK BA"/>
    <n v="34.5"/>
    <s v="Tóth, Tomáš"/>
    <m/>
  </r>
  <r>
    <x v="20"/>
    <s v="JT"/>
    <x v="3"/>
    <x v="1"/>
    <n v="4"/>
    <n v="4"/>
    <m/>
    <n v="2"/>
    <n v="1.05"/>
    <n v="2.5"/>
    <n v="6.3000000000000007"/>
    <s v="POHODA Trnava"/>
    <n v="15.750000000000002"/>
    <s v="Varga, Patrik"/>
    <m/>
  </r>
  <r>
    <x v="20"/>
    <s v="JT"/>
    <x v="5"/>
    <x v="1"/>
    <n v="4"/>
    <n v="1"/>
    <m/>
    <n v="16"/>
    <n v="1.2"/>
    <n v="2.5"/>
    <n v="24"/>
    <s v="POHODA Trnava"/>
    <n v="60"/>
    <s v="Varga, Patrik"/>
    <m/>
  </r>
  <r>
    <x v="20"/>
    <s v="JT"/>
    <x v="6"/>
    <x v="1"/>
    <n v="4"/>
    <n v="2"/>
    <m/>
    <n v="10"/>
    <n v="1.2"/>
    <n v="2.5"/>
    <n v="16.8"/>
    <s v="POHODA Trnava"/>
    <n v="42"/>
    <s v="Varga, Patrik"/>
    <m/>
  </r>
  <r>
    <x v="20"/>
    <s v="JT"/>
    <x v="0"/>
    <x v="1"/>
    <n v="4"/>
    <n v="2"/>
    <m/>
    <n v="10"/>
    <n v="1.2"/>
    <n v="1.5"/>
    <n v="16.8"/>
    <s v="IMET SK BA"/>
    <n v="25.200000000000003"/>
    <s v="Tóth, Tomáš"/>
    <m/>
  </r>
  <r>
    <x v="21"/>
    <s v="JT"/>
    <x v="1"/>
    <x v="1"/>
    <n v="4"/>
    <n v="1"/>
    <m/>
    <n v="16"/>
    <n v="1.1499999999999999"/>
    <n v="1.5"/>
    <n v="23"/>
    <s v="IMET SK BA"/>
    <n v="34.5"/>
    <s v="Tóth, Tomáš"/>
    <m/>
  </r>
  <r>
    <x v="21"/>
    <s v="JT"/>
    <x v="0"/>
    <x v="1"/>
    <n v="4"/>
    <n v="5"/>
    <m/>
    <n v="2"/>
    <n v="1.2"/>
    <n v="1.5"/>
    <n v="7.1999999999999993"/>
    <s v="IMET SK BA"/>
    <n v="10.799999999999999"/>
    <s v="Tóth, Tomáš"/>
    <m/>
  </r>
  <r>
    <x v="21"/>
    <s v="T_A"/>
    <x v="2"/>
    <x v="4"/>
    <n v="3"/>
    <n v="11"/>
    <m/>
    <m/>
    <n v="1.2"/>
    <n v="2"/>
    <n v="3.5999999999999996"/>
    <s v="ŠK Pionierska"/>
    <n v="7.1999999999999993"/>
    <s v="Lorinčík, Dušan"/>
    <m/>
  </r>
  <r>
    <x v="21"/>
    <s v="T_A"/>
    <x v="4"/>
    <x v="4"/>
    <n v="3"/>
    <n v="17"/>
    <m/>
    <m/>
    <n v="1.2"/>
    <n v="2"/>
    <n v="3.5999999999999996"/>
    <s v="ŠK Pionierska"/>
    <n v="7.1999999999999993"/>
    <s v="Lorinčík, Dušan"/>
    <m/>
  </r>
  <r>
    <x v="22"/>
    <s v="JT"/>
    <x v="17"/>
    <x v="3"/>
    <n v="2"/>
    <n v="1"/>
    <n v="5"/>
    <n v="4"/>
    <n v="1.05"/>
    <n v="1.5"/>
    <n v="6.3000000000000007"/>
    <s v="ŠK Pionierska"/>
    <n v="9.4500000000000011"/>
    <s v="Kohlerová, Klára"/>
    <m/>
  </r>
  <r>
    <x v="22"/>
    <s v="JT"/>
    <x v="20"/>
    <x v="3"/>
    <n v="2"/>
    <n v="2"/>
    <n v="5"/>
    <n v="3"/>
    <n v="1"/>
    <n v="1.5"/>
    <n v="5"/>
    <s v="IMET SK BA"/>
    <n v="7.5"/>
    <s v="Tóth, Tomáš"/>
    <m/>
  </r>
  <r>
    <x v="22"/>
    <s v="JT"/>
    <x v="21"/>
    <x v="3"/>
    <n v="2"/>
    <n v="3"/>
    <n v="5"/>
    <n v="2"/>
    <n v="1.05"/>
    <n v="1"/>
    <n v="4.2"/>
    <s v="ŠK Pionierska"/>
    <n v="4.2"/>
    <s v="Ontong, Daniel"/>
    <m/>
  </r>
  <r>
    <x v="22"/>
    <s v="JT"/>
    <x v="45"/>
    <x v="3"/>
    <n v="2"/>
    <n v="4"/>
    <n v="5"/>
    <n v="1"/>
    <n v="1.05"/>
    <n v="1"/>
    <n v="3.1500000000000004"/>
    <s v="ŠK Pionierska"/>
    <n v="3.1500000000000004"/>
    <s v="Ontong, Daniel"/>
    <m/>
  </r>
  <r>
    <x v="22"/>
    <s v="JT"/>
    <x v="46"/>
    <x v="3"/>
    <n v="2"/>
    <n v="5"/>
    <n v="5"/>
    <m/>
    <n v="1.05"/>
    <n v="1"/>
    <n v="2.1"/>
    <s v="ŠK Pionierska"/>
    <n v="2.1"/>
    <s v="Ontong, Daniel"/>
    <m/>
  </r>
  <r>
    <x v="22"/>
    <s v="JT"/>
    <x v="22"/>
    <x v="3"/>
    <n v="2"/>
    <n v="1"/>
    <n v="6"/>
    <n v="5"/>
    <n v="1.05"/>
    <n v="1.5"/>
    <n v="7.3500000000000005"/>
    <s v="BALDI KE"/>
    <n v="11.025"/>
    <s v="Koctur, Tomáš"/>
    <m/>
  </r>
  <r>
    <x v="22"/>
    <s v="JT"/>
    <x v="15"/>
    <x v="3"/>
    <n v="2"/>
    <n v="2"/>
    <n v="6"/>
    <n v="4"/>
    <n v="1.05"/>
    <n v="1"/>
    <n v="6.3000000000000007"/>
    <s v="ŠK Pionierska"/>
    <n v="6.3000000000000007"/>
    <s v="Tužinčin, Lukáš"/>
    <m/>
  </r>
  <r>
    <x v="22"/>
    <s v="JT"/>
    <x v="23"/>
    <x v="3"/>
    <n v="2"/>
    <n v="3"/>
    <n v="6"/>
    <n v="3"/>
    <n v="1.05"/>
    <n v="1"/>
    <n v="5.25"/>
    <s v="ŠK Pionierska"/>
    <n v="5.25"/>
    <s v="Tužinčin, Lukáš"/>
    <m/>
  </r>
  <r>
    <x v="22"/>
    <s v="JT"/>
    <x v="33"/>
    <x v="3"/>
    <n v="2"/>
    <n v="4"/>
    <n v="6"/>
    <n v="2"/>
    <n v="1.05"/>
    <n v="1"/>
    <n v="4.2"/>
    <s v="ŠK Pionierska"/>
    <n v="4.2"/>
    <s v="Hrúziková, Linda"/>
    <m/>
  </r>
  <r>
    <x v="22"/>
    <s v="JT"/>
    <x v="34"/>
    <x v="3"/>
    <n v="2"/>
    <n v="5"/>
    <n v="6"/>
    <n v="1"/>
    <n v="1"/>
    <n v="1"/>
    <n v="3"/>
    <s v="ŠK Pionierska"/>
    <n v="3"/>
    <s v="Hrúziková, Linda"/>
    <m/>
  </r>
  <r>
    <x v="22"/>
    <s v="JT"/>
    <x v="47"/>
    <x v="3"/>
    <n v="2"/>
    <n v="6"/>
    <n v="6"/>
    <m/>
    <n v="1"/>
    <n v="1"/>
    <n v="2"/>
    <s v="ŠK Pionierska"/>
    <n v="2"/>
    <s v="Amzler, Peter"/>
    <m/>
  </r>
  <r>
    <x v="22"/>
    <s v="JT"/>
    <x v="30"/>
    <x v="3"/>
    <n v="2"/>
    <n v="1"/>
    <n v="2"/>
    <n v="1"/>
    <n v="1.05"/>
    <n v="1.5"/>
    <n v="3.1500000000000004"/>
    <s v="BALDI KE"/>
    <n v="4.7250000000000005"/>
    <s v="Koctur, Tomáš"/>
    <m/>
  </r>
  <r>
    <x v="22"/>
    <s v="JT"/>
    <x v="16"/>
    <x v="3"/>
    <n v="2"/>
    <n v="2"/>
    <n v="2"/>
    <m/>
    <n v="1.05"/>
    <n v="1"/>
    <n v="2.1"/>
    <s v="ŠK Pionierska"/>
    <n v="2.1"/>
    <s v="Tužinčin, Lukáš"/>
    <m/>
  </r>
  <r>
    <x v="22"/>
    <s v="JT"/>
    <x v="6"/>
    <x v="3"/>
    <n v="2"/>
    <n v="1"/>
    <n v="2"/>
    <n v="1"/>
    <n v="1.2"/>
    <n v="2.5"/>
    <n v="3.5999999999999996"/>
    <s v="POHODA Trnava"/>
    <n v="9"/>
    <s v="Varga, Patrik"/>
    <m/>
  </r>
  <r>
    <x v="22"/>
    <s v="JT"/>
    <x v="5"/>
    <x v="3"/>
    <n v="2"/>
    <n v="2"/>
    <n v="2"/>
    <m/>
    <n v="1.2"/>
    <n v="2.5"/>
    <n v="2.4"/>
    <s v="POHODA Trnava"/>
    <n v="6"/>
    <s v="Varga, Patrik"/>
    <m/>
  </r>
  <r>
    <x v="23"/>
    <s v="ESF"/>
    <x v="5"/>
    <x v="2"/>
    <n v="8"/>
    <n v="5"/>
    <m/>
    <n v="6"/>
    <n v="1.2"/>
    <n v="2.5"/>
    <n v="16.8"/>
    <s v="POHODA Trnava"/>
    <n v="42"/>
    <s v="Varga, Patrik"/>
    <m/>
  </r>
  <r>
    <x v="23"/>
    <s v="ESF"/>
    <x v="6"/>
    <x v="2"/>
    <n v="8"/>
    <n v="27"/>
    <m/>
    <m/>
    <n v="1.2"/>
    <n v="2.5"/>
    <n v="9.6"/>
    <s v="POHODA Trnava"/>
    <n v="24"/>
    <s v="Varga, Patrik"/>
    <m/>
  </r>
  <r>
    <x v="23"/>
    <s v="ESF"/>
    <x v="1"/>
    <x v="2"/>
    <n v="8"/>
    <n v="19"/>
    <m/>
    <m/>
    <n v="1.1499999999999999"/>
    <n v="1.5"/>
    <n v="9.1999999999999993"/>
    <s v="IMET SK BA"/>
    <n v="13.799999999999999"/>
    <s v="Tóth, Tomáš"/>
    <m/>
  </r>
  <r>
    <x v="23"/>
    <s v="ESF"/>
    <x v="0"/>
    <x v="2"/>
    <n v="8"/>
    <n v="43"/>
    <m/>
    <m/>
    <n v="1.2"/>
    <n v="1.5"/>
    <n v="9.6"/>
    <s v="IMET SK BA"/>
    <n v="14.399999999999999"/>
    <s v="Tóth, Tomáš"/>
    <m/>
  </r>
  <r>
    <x v="23"/>
    <s v="ESF"/>
    <x v="2"/>
    <x v="2"/>
    <n v="8"/>
    <n v="28"/>
    <m/>
    <m/>
    <n v="1.2"/>
    <n v="2"/>
    <n v="9.6"/>
    <s v="ŠK Pionierska"/>
    <n v="19.2"/>
    <s v="Lorinčík, Dušan"/>
    <m/>
  </r>
  <r>
    <x v="24"/>
    <s v="Liga"/>
    <x v="2"/>
    <x v="1"/>
    <n v="4"/>
    <m/>
    <m/>
    <m/>
    <n v="1.2"/>
    <n v="2"/>
    <n v="4.8"/>
    <s v="ŠK Pionierska"/>
    <n v="9.6"/>
    <s v="Lorinčík, Dušan"/>
    <m/>
  </r>
  <r>
    <x v="25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25"/>
    <s v="Liga"/>
    <x v="4"/>
    <x v="4"/>
    <n v="3"/>
    <m/>
    <m/>
    <m/>
    <n v="1.2"/>
    <n v="2"/>
    <n v="3.5999999999999996"/>
    <s v="ŠK Pionierska"/>
    <n v="7.1999999999999993"/>
    <s v="Lorinčík, Dušan"/>
    <m/>
  </r>
  <r>
    <x v="26"/>
    <s v="T_B"/>
    <x v="4"/>
    <x v="5"/>
    <n v="2"/>
    <n v="3"/>
    <m/>
    <n v="2"/>
    <n v="1.2"/>
    <n v="2"/>
    <n v="4.8"/>
    <s v="ŠK Pionierska"/>
    <n v="9.6"/>
    <s v="Lorinčík, Dušan"/>
    <m/>
  </r>
  <r>
    <x v="26"/>
    <s v="T_B"/>
    <x v="0"/>
    <x v="5"/>
    <n v="2"/>
    <n v="2"/>
    <m/>
    <n v="3"/>
    <n v="1.2"/>
    <n v="1.5"/>
    <n v="6"/>
    <s v="IMET SK BA"/>
    <n v="9"/>
    <s v="Tóth, Tomáš"/>
    <m/>
  </r>
  <r>
    <x v="27"/>
    <s v="T_A"/>
    <x v="4"/>
    <x v="4"/>
    <n v="3"/>
    <n v="17"/>
    <m/>
    <m/>
    <n v="1.2"/>
    <n v="2"/>
    <n v="3.5999999999999996"/>
    <s v="ŠK Pionierska"/>
    <n v="7.1999999999999993"/>
    <s v="Lorinčík, Dušan"/>
    <m/>
  </r>
  <r>
    <x v="27"/>
    <s v="T_A"/>
    <x v="0"/>
    <x v="4"/>
    <n v="3"/>
    <n v="18"/>
    <m/>
    <m/>
    <n v="1.2"/>
    <n v="1.5"/>
    <n v="3.5999999999999996"/>
    <s v="IMET SK BA"/>
    <n v="5.3999999999999995"/>
    <s v="Tóth, Tomáš"/>
    <m/>
  </r>
  <r>
    <x v="28"/>
    <s v="JT"/>
    <x v="15"/>
    <x v="3"/>
    <n v="2"/>
    <n v="1"/>
    <n v="4"/>
    <n v="3"/>
    <n v="1.05"/>
    <n v="1"/>
    <n v="5.25"/>
    <s v="ŠK Pionierska"/>
    <n v="5.25"/>
    <s v="Tužinčin, Lukáš"/>
    <m/>
  </r>
  <r>
    <x v="28"/>
    <s v="JT"/>
    <x v="19"/>
    <x v="3"/>
    <n v="2"/>
    <n v="2"/>
    <n v="4"/>
    <n v="2"/>
    <n v="1.05"/>
    <n v="1.5"/>
    <n v="4.2"/>
    <s v="BALDI KE"/>
    <n v="6.3000000000000007"/>
    <s v="Fecák, Tomáš"/>
    <m/>
  </r>
  <r>
    <x v="28"/>
    <s v="JT"/>
    <x v="20"/>
    <x v="3"/>
    <n v="2"/>
    <n v="3"/>
    <n v="4"/>
    <n v="1"/>
    <n v="1"/>
    <n v="1.5"/>
    <n v="3"/>
    <s v="IMET SK BA"/>
    <n v="4.5"/>
    <s v="Tóth, Tomáš"/>
    <m/>
  </r>
  <r>
    <x v="28"/>
    <s v="JT"/>
    <x v="23"/>
    <x v="3"/>
    <n v="2"/>
    <n v="4"/>
    <n v="4"/>
    <m/>
    <n v="1.05"/>
    <n v="1"/>
    <n v="2.1"/>
    <s v="ŠK Pionierska"/>
    <n v="2.1"/>
    <s v="Tužinčin, Lukáš"/>
    <m/>
  </r>
  <r>
    <x v="28"/>
    <s v="JT"/>
    <x v="1"/>
    <x v="3"/>
    <n v="2"/>
    <n v="1"/>
    <n v="6"/>
    <n v="5"/>
    <n v="1.1499999999999999"/>
    <n v="1.5"/>
    <n v="8.0499999999999989"/>
    <s v="IMET SK BA"/>
    <n v="12.074999999999999"/>
    <s v="Tóth, Tomáš"/>
    <m/>
  </r>
  <r>
    <x v="28"/>
    <s v="JT"/>
    <x v="48"/>
    <x v="3"/>
    <n v="2"/>
    <n v="2"/>
    <n v="6"/>
    <n v="4"/>
    <n v="1"/>
    <e v="#N/A"/>
    <n v="6"/>
    <s v="IMET SK BA"/>
    <e v="#N/A"/>
    <s v="CZ"/>
    <m/>
  </r>
  <r>
    <x v="28"/>
    <s v="JT"/>
    <x v="31"/>
    <x v="3"/>
    <n v="2"/>
    <n v="3"/>
    <n v="6"/>
    <n v="3"/>
    <n v="1.05"/>
    <e v="#N/A"/>
    <n v="5.25"/>
    <s v="IMET SK BA"/>
    <e v="#N/A"/>
    <s v="CZ"/>
    <m/>
  </r>
  <r>
    <x v="28"/>
    <s v="JT"/>
    <x v="29"/>
    <x v="3"/>
    <n v="2"/>
    <n v="4"/>
    <n v="6"/>
    <n v="2"/>
    <n v="1.05"/>
    <n v="1.5"/>
    <n v="4.2"/>
    <s v="BALDI KE"/>
    <n v="6.3000000000000007"/>
    <s v="Koctur, Tomáš"/>
    <m/>
  </r>
  <r>
    <x v="28"/>
    <s v="JT"/>
    <x v="12"/>
    <x v="3"/>
    <n v="2"/>
    <n v="5"/>
    <n v="6"/>
    <n v="1"/>
    <n v="1.05"/>
    <n v="1.5"/>
    <n v="3.1500000000000004"/>
    <s v="BALDI KE"/>
    <n v="4.7250000000000005"/>
    <s v="Fecák, Tomáš"/>
    <m/>
  </r>
  <r>
    <x v="28"/>
    <s v="JT"/>
    <x v="16"/>
    <x v="3"/>
    <n v="2"/>
    <n v="6"/>
    <n v="6"/>
    <m/>
    <n v="1.05"/>
    <n v="1"/>
    <n v="2.1"/>
    <s v="ŠK Pionierska"/>
    <n v="2.1"/>
    <s v="Tužinčin, Lukáš"/>
    <m/>
  </r>
  <r>
    <x v="28"/>
    <s v="JT"/>
    <x v="6"/>
    <x v="3"/>
    <n v="2"/>
    <n v="1"/>
    <n v="7"/>
    <n v="6"/>
    <n v="1.2"/>
    <n v="2.5"/>
    <n v="9.6"/>
    <s v="POHODA Trnava"/>
    <n v="24"/>
    <s v="Varga, Patrik"/>
    <m/>
  </r>
  <r>
    <x v="28"/>
    <s v="JT"/>
    <x v="5"/>
    <x v="3"/>
    <n v="2"/>
    <n v="2"/>
    <n v="7"/>
    <n v="5"/>
    <n v="1.2"/>
    <n v="2.5"/>
    <n v="8.4"/>
    <s v="POHODA Trnava"/>
    <n v="21"/>
    <s v="Varga, Patrik"/>
    <m/>
  </r>
  <r>
    <x v="28"/>
    <s v="JT"/>
    <x v="10"/>
    <x v="3"/>
    <n v="2"/>
    <n v="3"/>
    <n v="7"/>
    <n v="4"/>
    <n v="1.05"/>
    <n v="1.5"/>
    <n v="6.3000000000000007"/>
    <s v="BALDI KE"/>
    <n v="9.4500000000000011"/>
    <s v="Kuchárik, Tomáš"/>
    <m/>
  </r>
  <r>
    <x v="28"/>
    <s v="JT"/>
    <x v="11"/>
    <x v="3"/>
    <n v="2"/>
    <n v="4"/>
    <n v="7"/>
    <n v="3"/>
    <n v="1.05"/>
    <n v="1.5"/>
    <n v="5.25"/>
    <s v="BALDI KE"/>
    <n v="7.875"/>
    <s v="Kuchárik, Tomáš"/>
    <m/>
  </r>
  <r>
    <x v="28"/>
    <s v="JT"/>
    <x v="7"/>
    <x v="3"/>
    <n v="2"/>
    <n v="5"/>
    <n v="7"/>
    <n v="2"/>
    <n v="1.05"/>
    <n v="1.5"/>
    <n v="4.2"/>
    <s v="BALDI KE"/>
    <n v="6.3000000000000007"/>
    <s v="Fecák, Tomáš"/>
    <m/>
  </r>
  <r>
    <x v="28"/>
    <s v="JT"/>
    <x v="44"/>
    <x v="3"/>
    <n v="2"/>
    <n v="6"/>
    <n v="7"/>
    <n v="1"/>
    <n v="1"/>
    <e v="#N/A"/>
    <n v="3"/>
    <s v="BALDI KE"/>
    <e v="#N/A"/>
    <s v="CHÝBA"/>
    <m/>
  </r>
  <r>
    <x v="28"/>
    <s v="JT"/>
    <x v="43"/>
    <x v="3"/>
    <n v="2"/>
    <n v="7"/>
    <n v="7"/>
    <m/>
    <n v="1.05"/>
    <n v="1.5"/>
    <n v="2.1"/>
    <s v="IMET SK BA"/>
    <n v="3.1500000000000004"/>
    <s v="Tóth, Tomáš"/>
    <m/>
  </r>
  <r>
    <x v="29"/>
    <s v="ESF"/>
    <x v="22"/>
    <x v="2"/>
    <n v="8"/>
    <n v="4"/>
    <m/>
    <n v="6"/>
    <n v="1.05"/>
    <n v="1.5"/>
    <n v="14.700000000000001"/>
    <s v="BALDI KE"/>
    <n v="22.05"/>
    <s v="Koctur, Tomáš"/>
    <m/>
  </r>
  <r>
    <x v="29"/>
    <s v="ESF"/>
    <x v="30"/>
    <x v="2"/>
    <n v="8"/>
    <n v="14"/>
    <m/>
    <m/>
    <n v="1.05"/>
    <n v="1.5"/>
    <n v="8.4"/>
    <s v="BALDI KE"/>
    <n v="12.600000000000001"/>
    <s v="Koctur, Tomáš"/>
    <m/>
  </r>
  <r>
    <x v="29"/>
    <s v="ESF"/>
    <x v="5"/>
    <x v="2"/>
    <n v="8"/>
    <n v="4"/>
    <m/>
    <n v="6"/>
    <n v="1.2"/>
    <n v="2.5"/>
    <n v="16.8"/>
    <s v="POHODA Trnava"/>
    <n v="42"/>
    <s v="Varga, Patrik"/>
    <m/>
  </r>
  <r>
    <x v="29"/>
    <s v="ESF"/>
    <x v="6"/>
    <x v="2"/>
    <n v="8"/>
    <n v="22"/>
    <m/>
    <m/>
    <n v="1.2"/>
    <n v="2.5"/>
    <n v="9.6"/>
    <s v="POHODA Trnava"/>
    <n v="24"/>
    <s v="Varga, Patrik"/>
    <m/>
  </r>
  <r>
    <x v="29"/>
    <s v="ESF"/>
    <x v="1"/>
    <x v="2"/>
    <n v="8"/>
    <n v="10"/>
    <m/>
    <m/>
    <n v="1.1499999999999999"/>
    <n v="1.5"/>
    <n v="9.1999999999999993"/>
    <s v="IMET SK BA"/>
    <n v="13.799999999999999"/>
    <s v="Tóth, Tomáš"/>
    <m/>
  </r>
  <r>
    <x v="29"/>
    <s v="ESF"/>
    <x v="0"/>
    <x v="2"/>
    <n v="8"/>
    <n v="18"/>
    <m/>
    <m/>
    <n v="1.2"/>
    <n v="1.5"/>
    <n v="9.6"/>
    <s v="IMET SK BA"/>
    <n v="14.399999999999999"/>
    <s v="Tóth, Tomáš"/>
    <m/>
  </r>
  <r>
    <x v="30"/>
    <s v="JT"/>
    <x v="15"/>
    <x v="1"/>
    <n v="4"/>
    <n v="4"/>
    <m/>
    <n v="2"/>
    <n v="1.05"/>
    <n v="1"/>
    <n v="6.3000000000000007"/>
    <s v="ŠK Pionierska"/>
    <n v="6.3000000000000007"/>
    <s v="Tužinčin, Lukáš"/>
    <m/>
  </r>
  <r>
    <x v="30"/>
    <s v="JT"/>
    <x v="23"/>
    <x v="1"/>
    <n v="4"/>
    <n v="5"/>
    <m/>
    <n v="2"/>
    <n v="1.05"/>
    <n v="1"/>
    <n v="6.3000000000000007"/>
    <s v="ŠK Pionierska"/>
    <n v="6.3000000000000007"/>
    <s v="Tužinčin, Lukáš"/>
    <m/>
  </r>
  <r>
    <x v="30"/>
    <s v="JT"/>
    <x v="1"/>
    <x v="1"/>
    <n v="4"/>
    <n v="3"/>
    <m/>
    <n v="6"/>
    <n v="1.1499999999999999"/>
    <n v="1.5"/>
    <n v="11.5"/>
    <s v="IMET SK BA"/>
    <n v="17.25"/>
    <s v="Tóth, Tomáš"/>
    <m/>
  </r>
  <r>
    <x v="30"/>
    <s v="JT"/>
    <x v="16"/>
    <x v="1"/>
    <n v="4"/>
    <n v="13"/>
    <m/>
    <m/>
    <n v="1.05"/>
    <n v="1"/>
    <n v="4.2"/>
    <s v="ŠK Pionierska"/>
    <n v="4.2"/>
    <s v="Tužinčin, Lukáš"/>
    <m/>
  </r>
  <r>
    <x v="30"/>
    <s v="JT"/>
    <x v="5"/>
    <x v="1"/>
    <n v="4"/>
    <n v="1"/>
    <m/>
    <n v="16"/>
    <n v="1.2"/>
    <n v="2.5"/>
    <n v="24"/>
    <s v="POHODA Trnava"/>
    <n v="60"/>
    <s v="Varga, Patrik"/>
    <m/>
  </r>
  <r>
    <x v="30"/>
    <s v="JT"/>
    <x v="21"/>
    <x v="1"/>
    <n v="4"/>
    <n v="15"/>
    <m/>
    <m/>
    <n v="1.05"/>
    <n v="1"/>
    <n v="4.2"/>
    <s v="ŠK Pionierska"/>
    <n v="4.2"/>
    <s v="Ontong, Daniel"/>
    <m/>
  </r>
  <r>
    <x v="30"/>
    <s v="JT"/>
    <x v="17"/>
    <x v="1"/>
    <n v="4"/>
    <n v="7"/>
    <m/>
    <n v="2"/>
    <n v="1.05"/>
    <n v="1.5"/>
    <n v="6.3000000000000007"/>
    <s v="ŠK Pionierska"/>
    <n v="9.4500000000000011"/>
    <s v="Kohlerová, Klára"/>
    <m/>
  </r>
  <r>
    <x v="30"/>
    <s v="JT"/>
    <x v="6"/>
    <x v="1"/>
    <n v="4"/>
    <n v="5"/>
    <m/>
    <n v="2"/>
    <n v="1.2"/>
    <n v="2.5"/>
    <n v="7.1999999999999993"/>
    <s v="POHODA Trnava"/>
    <n v="18"/>
    <s v="Varga, Patrik"/>
    <m/>
  </r>
  <r>
    <x v="30"/>
    <s v="JT"/>
    <x v="0"/>
    <x v="1"/>
    <n v="4"/>
    <n v="6"/>
    <m/>
    <n v="2"/>
    <n v="1.2"/>
    <n v="1.5"/>
    <n v="7.1999999999999993"/>
    <s v="IMET SK BA"/>
    <n v="10.799999999999999"/>
    <s v="Tóth, Tomáš"/>
    <m/>
  </r>
  <r>
    <x v="31"/>
    <s v="Liga"/>
    <x v="0"/>
    <x v="4"/>
    <n v="3"/>
    <m/>
    <m/>
    <m/>
    <n v="1.2"/>
    <n v="1.5"/>
    <n v="3.5999999999999996"/>
    <s v="IMET SK BA"/>
    <n v="5.3999999999999995"/>
    <s v="Tóth, Tomáš"/>
    <m/>
  </r>
  <r>
    <x v="31"/>
    <s v="Liga"/>
    <x v="4"/>
    <x v="5"/>
    <n v="2"/>
    <m/>
    <m/>
    <m/>
    <n v="1.2"/>
    <n v="2"/>
    <n v="2.4"/>
    <s v="ŠK Pionierska"/>
    <n v="4.8"/>
    <s v="Lorinčík, Dušan"/>
    <m/>
  </r>
  <r>
    <x v="32"/>
    <s v="JT"/>
    <x v="5"/>
    <x v="1"/>
    <n v="4"/>
    <n v="1"/>
    <m/>
    <n v="16"/>
    <n v="1.2"/>
    <n v="2.5"/>
    <n v="24"/>
    <s v="POHODA Trnava"/>
    <n v="60"/>
    <s v="Varga, Patrik"/>
    <m/>
  </r>
  <r>
    <x v="32"/>
    <s v="JT"/>
    <x v="6"/>
    <x v="1"/>
    <n v="4"/>
    <n v="4"/>
    <m/>
    <n v="2"/>
    <n v="1.2"/>
    <n v="2.5"/>
    <n v="7.1999999999999993"/>
    <s v="POHODA Trnava"/>
    <n v="18"/>
    <s v="Varga, Patrik"/>
    <m/>
  </r>
  <r>
    <x v="32"/>
    <s v="T_A"/>
    <x v="4"/>
    <x v="4"/>
    <n v="3"/>
    <n v="13"/>
    <m/>
    <m/>
    <n v="1.2"/>
    <n v="2"/>
    <n v="3.5999999999999996"/>
    <s v="ŠK Pionierska"/>
    <n v="7.1999999999999993"/>
    <s v="Lorinčík, Dušan"/>
    <m/>
  </r>
  <r>
    <x v="32"/>
    <s v="T_A"/>
    <x v="2"/>
    <x v="4"/>
    <n v="3"/>
    <n v="10"/>
    <m/>
    <m/>
    <n v="1.2"/>
    <n v="2"/>
    <n v="3.5999999999999996"/>
    <s v="ŠK Pionierska"/>
    <n v="7.1999999999999993"/>
    <s v="Lorinčík, Dušan"/>
    <m/>
  </r>
  <r>
    <x v="32"/>
    <s v="T_A"/>
    <x v="0"/>
    <x v="4"/>
    <n v="3"/>
    <n v="12"/>
    <m/>
    <m/>
    <n v="1.2"/>
    <n v="1.5"/>
    <n v="3.5999999999999996"/>
    <s v="IMET SK BA"/>
    <n v="5.3999999999999995"/>
    <s v="Tóth, Tomáš"/>
    <m/>
  </r>
  <r>
    <x v="33"/>
    <s v="JT"/>
    <x v="17"/>
    <x v="3"/>
    <n v="2"/>
    <n v="1"/>
    <n v="7"/>
    <n v="6"/>
    <n v="1.05"/>
    <n v="1.5"/>
    <n v="8.4"/>
    <s v="ŠK Pionierska"/>
    <n v="12.600000000000001"/>
    <s v="Kohlerová, Klára"/>
    <m/>
  </r>
  <r>
    <x v="33"/>
    <s v="JT"/>
    <x v="22"/>
    <x v="3"/>
    <n v="2"/>
    <n v="2"/>
    <n v="7"/>
    <n v="5"/>
    <n v="1.05"/>
    <n v="1.5"/>
    <n v="7.3500000000000005"/>
    <s v="BALDI KE"/>
    <n v="11.025"/>
    <s v="Koctur, Tomáš"/>
    <m/>
  </r>
  <r>
    <x v="33"/>
    <s v="JT"/>
    <x v="18"/>
    <x v="3"/>
    <n v="2"/>
    <n v="3"/>
    <n v="7"/>
    <n v="4"/>
    <n v="1.05"/>
    <n v="1.5"/>
    <n v="6.3000000000000007"/>
    <s v="BALDI KE"/>
    <n v="9.4500000000000011"/>
    <s v="Fecák, Tomáš"/>
    <m/>
  </r>
  <r>
    <x v="33"/>
    <s v="JT"/>
    <x v="19"/>
    <x v="3"/>
    <n v="2"/>
    <n v="4"/>
    <n v="7"/>
    <n v="3"/>
    <n v="1.05"/>
    <n v="1.5"/>
    <n v="5.25"/>
    <s v="BALDI KE"/>
    <n v="7.875"/>
    <s v="Fecák, Tomáš"/>
    <m/>
  </r>
  <r>
    <x v="33"/>
    <s v="JT"/>
    <x v="24"/>
    <x v="3"/>
    <n v="2"/>
    <n v="5"/>
    <n v="7"/>
    <n v="2"/>
    <n v="1.05"/>
    <n v="1.5"/>
    <n v="4.2"/>
    <s v="BALDI KE"/>
    <n v="6.3000000000000007"/>
    <s v="Kuchárik, Tomáš"/>
    <m/>
  </r>
  <r>
    <x v="33"/>
    <s v="JT"/>
    <x v="26"/>
    <x v="3"/>
    <n v="2"/>
    <n v="6"/>
    <n v="7"/>
    <n v="1"/>
    <n v="1.05"/>
    <n v="1.5"/>
    <n v="3.1500000000000004"/>
    <s v="BALDI KE"/>
    <n v="4.7250000000000005"/>
    <s v="Fecák, Tomáš"/>
    <m/>
  </r>
  <r>
    <x v="33"/>
    <s v="JT"/>
    <x v="49"/>
    <x v="3"/>
    <n v="2"/>
    <n v="7"/>
    <n v="7"/>
    <m/>
    <n v="1"/>
    <e v="#N/A"/>
    <n v="2"/>
    <s v="BALDI KE"/>
    <e v="#N/A"/>
    <s v="CHÝBA"/>
    <m/>
  </r>
  <r>
    <x v="33"/>
    <s v="JT"/>
    <x v="1"/>
    <x v="3"/>
    <n v="2"/>
    <n v="1"/>
    <n v="7"/>
    <n v="6"/>
    <n v="1.1499999999999999"/>
    <n v="1.5"/>
    <n v="9.1999999999999993"/>
    <s v="IMET SK BA"/>
    <n v="13.799999999999999"/>
    <s v="Tóth, Tomáš"/>
    <m/>
  </r>
  <r>
    <x v="33"/>
    <s v="JT"/>
    <x v="30"/>
    <x v="3"/>
    <n v="2"/>
    <n v="2"/>
    <n v="7"/>
    <n v="5"/>
    <n v="1.05"/>
    <n v="1.5"/>
    <n v="7.3500000000000005"/>
    <s v="BALDI KE"/>
    <n v="11.025"/>
    <s v="Koctur, Tomáš"/>
    <m/>
  </r>
  <r>
    <x v="33"/>
    <s v="JT"/>
    <x v="29"/>
    <x v="3"/>
    <n v="2"/>
    <n v="3"/>
    <n v="7"/>
    <n v="4"/>
    <n v="1.05"/>
    <n v="1.5"/>
    <n v="6.3000000000000007"/>
    <s v="BALDI KE"/>
    <n v="9.4500000000000011"/>
    <s v="Koctur, Tomáš"/>
    <m/>
  </r>
  <r>
    <x v="33"/>
    <s v="JT"/>
    <x v="12"/>
    <x v="3"/>
    <n v="2"/>
    <n v="4"/>
    <n v="7"/>
    <n v="3"/>
    <n v="1.05"/>
    <n v="1.5"/>
    <n v="5.25"/>
    <s v="BALDI KE"/>
    <n v="7.875"/>
    <s v="Fecák, Tomáš"/>
    <m/>
  </r>
  <r>
    <x v="33"/>
    <s v="JT"/>
    <x v="32"/>
    <x v="3"/>
    <n v="2"/>
    <n v="5"/>
    <n v="7"/>
    <n v="2"/>
    <n v="1.05"/>
    <n v="1.5"/>
    <n v="4.2"/>
    <s v="BALDI KE"/>
    <n v="6.3000000000000007"/>
    <s v="Koctur, Tomáš"/>
    <m/>
  </r>
  <r>
    <x v="33"/>
    <s v="JT"/>
    <x v="13"/>
    <x v="3"/>
    <n v="2"/>
    <n v="6"/>
    <n v="7"/>
    <n v="1"/>
    <n v="1.05"/>
    <n v="1.5"/>
    <n v="3.1500000000000004"/>
    <s v="BALDI KE"/>
    <n v="4.7250000000000005"/>
    <s v="Fecák, Tomáš"/>
    <m/>
  </r>
  <r>
    <x v="33"/>
    <s v="JT"/>
    <x v="22"/>
    <x v="3"/>
    <n v="2"/>
    <n v="7"/>
    <n v="7"/>
    <m/>
    <n v="1.05"/>
    <n v="1.5"/>
    <n v="2.1"/>
    <s v="BALDI KE"/>
    <n v="3.1500000000000004"/>
    <s v="Koctur, Tomáš"/>
    <m/>
  </r>
  <r>
    <x v="33"/>
    <s v="JT"/>
    <x v="10"/>
    <x v="3"/>
    <n v="2"/>
    <n v="1"/>
    <n v="7"/>
    <n v="6"/>
    <n v="1.05"/>
    <n v="1.5"/>
    <n v="8.4"/>
    <s v="BALDI KE"/>
    <n v="12.600000000000001"/>
    <s v="Kuchárik, Tomáš"/>
    <m/>
  </r>
  <r>
    <x v="33"/>
    <s v="JT"/>
    <x v="8"/>
    <x v="3"/>
    <n v="2"/>
    <n v="2"/>
    <n v="7"/>
    <n v="5"/>
    <n v="1.05"/>
    <n v="1.5"/>
    <n v="7.3500000000000005"/>
    <s v="BALDI KE"/>
    <n v="11.025"/>
    <s v="Kuchárik, Tomáš"/>
    <m/>
  </r>
  <r>
    <x v="33"/>
    <s v="JT"/>
    <x v="7"/>
    <x v="3"/>
    <n v="2"/>
    <n v="3"/>
    <n v="7"/>
    <n v="4"/>
    <n v="1.05"/>
    <n v="1.5"/>
    <n v="6.3000000000000007"/>
    <s v="BALDI KE"/>
    <n v="9.4500000000000011"/>
    <s v="Fecák, Tomáš"/>
    <m/>
  </r>
  <r>
    <x v="33"/>
    <s v="JT"/>
    <x v="11"/>
    <x v="3"/>
    <n v="2"/>
    <n v="4"/>
    <n v="7"/>
    <n v="3"/>
    <n v="1.05"/>
    <n v="1.5"/>
    <n v="5.25"/>
    <s v="BALDI KE"/>
    <n v="7.875"/>
    <s v="Kuchárik, Tomáš"/>
    <m/>
  </r>
  <r>
    <x v="33"/>
    <s v="JT"/>
    <x v="17"/>
    <x v="3"/>
    <n v="2"/>
    <n v="5"/>
    <n v="7"/>
    <n v="2"/>
    <n v="1.05"/>
    <n v="1.5"/>
    <n v="4.2"/>
    <s v="ŠK Pionierska"/>
    <n v="6.3000000000000007"/>
    <s v="Kohlerová, Klára"/>
    <m/>
  </r>
  <r>
    <x v="33"/>
    <s v="JT"/>
    <x v="44"/>
    <x v="3"/>
    <n v="2"/>
    <n v="6"/>
    <n v="7"/>
    <n v="1"/>
    <n v="1"/>
    <e v="#N/A"/>
    <n v="3"/>
    <s v="BALDI KE"/>
    <e v="#N/A"/>
    <s v="CHÝBA"/>
    <m/>
  </r>
  <r>
    <x v="33"/>
    <s v="JT"/>
    <x v="50"/>
    <x v="3"/>
    <n v="2"/>
    <n v="7"/>
    <n v="7"/>
    <m/>
    <n v="1.05"/>
    <n v="1.5"/>
    <n v="2.1"/>
    <s v="BALDI KE"/>
    <n v="3.1500000000000004"/>
    <s v="Koctur, Tomáš"/>
    <m/>
  </r>
  <r>
    <x v="34"/>
    <s v="T_B"/>
    <x v="4"/>
    <x v="5"/>
    <n v="2"/>
    <n v="1"/>
    <m/>
    <n v="5"/>
    <n v="1.2"/>
    <n v="2"/>
    <n v="8.4"/>
    <s v="ŠK Pionierska"/>
    <n v="16.8"/>
    <s v="Lorinčík, Dušan"/>
    <m/>
  </r>
  <r>
    <x v="35"/>
    <s v="T_B"/>
    <x v="0"/>
    <x v="5"/>
    <n v="2"/>
    <n v="2"/>
    <m/>
    <n v="3"/>
    <n v="1.2"/>
    <n v="1.5"/>
    <n v="6"/>
    <s v="IMET SK BA"/>
    <n v="9"/>
    <s v="Tóth, Tomáš"/>
    <m/>
  </r>
  <r>
    <x v="36"/>
    <s v="T_A"/>
    <x v="0"/>
    <x v="4"/>
    <n v="3"/>
    <n v="23"/>
    <m/>
    <m/>
    <n v="1.2"/>
    <n v="1.5"/>
    <n v="3.5999999999999996"/>
    <s v="IMET SK BA"/>
    <n v="5.3999999999999995"/>
    <s v="Tóth, Tomáš"/>
    <m/>
  </r>
  <r>
    <x v="36"/>
    <s v="T_A"/>
    <x v="4"/>
    <x v="4"/>
    <n v="3"/>
    <n v="13"/>
    <m/>
    <m/>
    <n v="1.2"/>
    <n v="2"/>
    <n v="3.5999999999999996"/>
    <s v="ŠK Pionierska"/>
    <n v="7.1999999999999993"/>
    <s v="Lorinčík, Dušan"/>
    <m/>
  </r>
  <r>
    <x v="36"/>
    <s v="T_A"/>
    <x v="2"/>
    <x v="4"/>
    <n v="3"/>
    <n v="17"/>
    <m/>
    <m/>
    <n v="1.2"/>
    <n v="2"/>
    <n v="3.5999999999999996"/>
    <s v="ŠK Pionierska"/>
    <n v="7.1999999999999993"/>
    <s v="Lorinčík, Dušan"/>
    <m/>
  </r>
  <r>
    <x v="37"/>
    <s v="JT"/>
    <x v="5"/>
    <x v="1"/>
    <n v="4"/>
    <n v="1"/>
    <m/>
    <n v="16"/>
    <n v="1.2"/>
    <n v="2.5"/>
    <n v="24"/>
    <s v="POHODA Trnava"/>
    <n v="60"/>
    <s v="Varga, Patrik"/>
    <m/>
  </r>
  <r>
    <x v="37"/>
    <s v="JT"/>
    <x v="6"/>
    <x v="1"/>
    <n v="4"/>
    <n v="1"/>
    <m/>
    <n v="16"/>
    <n v="1.2"/>
    <n v="2.5"/>
    <n v="24"/>
    <s v="POHODA Trnava"/>
    <n v="60"/>
    <s v="Varga, Patrik"/>
    <m/>
  </r>
  <r>
    <x v="38"/>
    <s v="JT"/>
    <x v="1"/>
    <x v="1"/>
    <n v="4"/>
    <n v="2"/>
    <m/>
    <n v="10"/>
    <n v="1.1499999999999999"/>
    <n v="1.5"/>
    <n v="16.099999999999998"/>
    <s v="IMET SK BA"/>
    <n v="24.15"/>
    <s v="Tóth, Tomáš"/>
    <m/>
  </r>
  <r>
    <x v="39"/>
    <s v="T_B"/>
    <x v="4"/>
    <x v="5"/>
    <n v="2"/>
    <n v="2"/>
    <m/>
    <n v="3"/>
    <n v="1.2"/>
    <n v="2"/>
    <n v="6"/>
    <s v="ŠK Pionierska"/>
    <n v="12"/>
    <s v="Lorinčík, Dušan"/>
    <m/>
  </r>
  <r>
    <x v="39"/>
    <s v="T_B"/>
    <x v="0"/>
    <x v="5"/>
    <n v="2"/>
    <n v="3"/>
    <m/>
    <n v="2"/>
    <n v="1.2"/>
    <n v="1.5"/>
    <n v="4.8"/>
    <s v="IMET SK BA"/>
    <n v="7.1999999999999993"/>
    <s v="Tóth, Tomáš"/>
    <m/>
  </r>
  <r>
    <x v="40"/>
    <s v="JT"/>
    <x v="0"/>
    <x v="3"/>
    <n v="2"/>
    <n v="1"/>
    <n v="2"/>
    <n v="1"/>
    <n v="1.2"/>
    <n v="1.5"/>
    <n v="3.5999999999999996"/>
    <s v="IMET SK BA"/>
    <n v="5.3999999999999995"/>
    <s v="Tóth, Tomáš"/>
    <m/>
  </r>
  <r>
    <x v="40"/>
    <s v="JT"/>
    <x v="51"/>
    <x v="3"/>
    <n v="2"/>
    <n v="2"/>
    <n v="2"/>
    <m/>
    <n v="1.05"/>
    <n v="1.5"/>
    <n v="2.1"/>
    <s v="BALDI KE"/>
    <n v="3.1500000000000004"/>
    <s v="Koctur, Tomáš"/>
    <m/>
  </r>
  <r>
    <x v="40"/>
    <s v="JT"/>
    <x v="22"/>
    <x v="3"/>
    <n v="2"/>
    <n v="1"/>
    <n v="11"/>
    <n v="10"/>
    <n v="1.05"/>
    <n v="1.5"/>
    <n v="12.600000000000001"/>
    <s v="BALDI KE"/>
    <n v="18.900000000000002"/>
    <s v="Koctur, Tomáš"/>
    <m/>
  </r>
  <r>
    <x v="40"/>
    <s v="JT"/>
    <x v="20"/>
    <x v="3"/>
    <n v="2"/>
    <n v="2"/>
    <n v="11"/>
    <n v="9"/>
    <n v="1"/>
    <n v="1.5"/>
    <n v="11"/>
    <s v="IMET SK BA"/>
    <n v="16.5"/>
    <s v="Tóth, Tomáš"/>
    <m/>
  </r>
  <r>
    <x v="40"/>
    <s v="JT"/>
    <x v="18"/>
    <x v="3"/>
    <n v="2"/>
    <n v="3"/>
    <n v="11"/>
    <n v="8"/>
    <n v="1.05"/>
    <n v="1.5"/>
    <n v="10.5"/>
    <s v="BALDI KE"/>
    <n v="15.75"/>
    <s v="Fecák, Tomáš"/>
    <m/>
  </r>
  <r>
    <x v="40"/>
    <s v="JT"/>
    <x v="15"/>
    <x v="3"/>
    <n v="2"/>
    <n v="4"/>
    <n v="11"/>
    <n v="7"/>
    <n v="1.05"/>
    <n v="1"/>
    <n v="9.4500000000000011"/>
    <s v="ŠK Pionierska"/>
    <n v="9.4500000000000011"/>
    <s v="Tužinčin, Lukáš"/>
    <m/>
  </r>
  <r>
    <x v="40"/>
    <s v="JT"/>
    <x v="19"/>
    <x v="3"/>
    <n v="2"/>
    <n v="5"/>
    <n v="11"/>
    <n v="6"/>
    <n v="1.05"/>
    <n v="1.5"/>
    <n v="8.4"/>
    <s v="BALDI KE"/>
    <n v="12.600000000000001"/>
    <s v="Fecák, Tomáš"/>
    <m/>
  </r>
  <r>
    <x v="40"/>
    <s v="JT"/>
    <x v="25"/>
    <x v="3"/>
    <n v="2"/>
    <n v="6"/>
    <n v="11"/>
    <n v="5"/>
    <n v="1"/>
    <e v="#N/A"/>
    <n v="7"/>
    <s v="BALDI KE"/>
    <e v="#N/A"/>
    <s v="CHÝBA"/>
    <m/>
  </r>
  <r>
    <x v="40"/>
    <s v="JT"/>
    <x v="24"/>
    <x v="3"/>
    <n v="2"/>
    <n v="7"/>
    <n v="11"/>
    <n v="4"/>
    <n v="1.05"/>
    <n v="1.5"/>
    <n v="6.3000000000000007"/>
    <s v="BALDI KE"/>
    <n v="9.4500000000000011"/>
    <s v="Kuchárik, Tomáš"/>
    <m/>
  </r>
  <r>
    <x v="40"/>
    <s v="JT"/>
    <x v="49"/>
    <x v="3"/>
    <n v="2"/>
    <n v="8"/>
    <n v="11"/>
    <n v="3"/>
    <n v="1"/>
    <e v="#N/A"/>
    <n v="5"/>
    <s v="BALDI KE"/>
    <e v="#N/A"/>
    <s v="CHÝBA"/>
    <m/>
  </r>
  <r>
    <x v="40"/>
    <s v="JT"/>
    <x v="21"/>
    <x v="3"/>
    <n v="2"/>
    <n v="9"/>
    <n v="11"/>
    <n v="2"/>
    <n v="1.05"/>
    <n v="1"/>
    <n v="4.2"/>
    <s v="ŠK Pionierska"/>
    <n v="4.2"/>
    <s v="Ontong, Daniel"/>
    <m/>
  </r>
  <r>
    <x v="40"/>
    <s v="JT"/>
    <x v="26"/>
    <x v="3"/>
    <n v="2"/>
    <n v="10"/>
    <n v="11"/>
    <n v="1"/>
    <n v="1.05"/>
    <n v="1.5"/>
    <n v="3.1500000000000004"/>
    <s v="BALDI KE"/>
    <n v="4.7250000000000005"/>
    <s v="Fecák, Tomáš"/>
    <m/>
  </r>
  <r>
    <x v="40"/>
    <s v="JT"/>
    <x v="27"/>
    <x v="3"/>
    <n v="2"/>
    <n v="11"/>
    <n v="11"/>
    <m/>
    <n v="1"/>
    <e v="#N/A"/>
    <n v="2"/>
    <s v="BALDI KE"/>
    <e v="#N/A"/>
    <s v="CHÝBA"/>
    <m/>
  </r>
  <r>
    <x v="40"/>
    <s v="JT"/>
    <x v="30"/>
    <x v="3"/>
    <n v="2"/>
    <n v="1"/>
    <n v="7"/>
    <n v="6"/>
    <n v="1.05"/>
    <n v="1.5"/>
    <n v="8.4"/>
    <s v="BALDI KE"/>
    <n v="12.600000000000001"/>
    <s v="Koctur, Tomáš"/>
    <m/>
  </r>
  <r>
    <x v="40"/>
    <s v="JT"/>
    <x v="1"/>
    <x v="3"/>
    <n v="2"/>
    <n v="2"/>
    <n v="7"/>
    <n v="5"/>
    <n v="1.1499999999999999"/>
    <n v="1.5"/>
    <n v="8.0499999999999989"/>
    <s v="IMET SK BA"/>
    <n v="12.074999999999999"/>
    <s v="Tóth, Tomáš"/>
    <m/>
  </r>
  <r>
    <x v="40"/>
    <s v="JT"/>
    <x v="29"/>
    <x v="3"/>
    <n v="2"/>
    <n v="3"/>
    <n v="7"/>
    <n v="4"/>
    <n v="1.05"/>
    <n v="1.5"/>
    <n v="6.3000000000000007"/>
    <s v="BALDI KE"/>
    <n v="9.4500000000000011"/>
    <s v="Koctur, Tomáš"/>
    <m/>
  </r>
  <r>
    <x v="40"/>
    <s v="JT"/>
    <x v="3"/>
    <x v="3"/>
    <n v="2"/>
    <n v="4"/>
    <n v="7"/>
    <n v="3"/>
    <n v="1.05"/>
    <n v="2.5"/>
    <n v="5.25"/>
    <s v="POHODA Trnava"/>
    <n v="13.125"/>
    <s v="Varga, Patrik"/>
    <m/>
  </r>
  <r>
    <x v="40"/>
    <s v="JT"/>
    <x v="12"/>
    <x v="3"/>
    <n v="2"/>
    <n v="5"/>
    <n v="7"/>
    <n v="2"/>
    <n v="1.05"/>
    <n v="1.5"/>
    <n v="4.2"/>
    <s v="BALDI KE"/>
    <n v="6.3000000000000007"/>
    <s v="Fecák, Tomáš"/>
    <m/>
  </r>
  <r>
    <x v="40"/>
    <s v="JT"/>
    <x v="13"/>
    <x v="3"/>
    <n v="2"/>
    <n v="6"/>
    <n v="7"/>
    <n v="1"/>
    <n v="1.05"/>
    <n v="1.5"/>
    <n v="3.1500000000000004"/>
    <s v="BALDI KE"/>
    <n v="4.7250000000000005"/>
    <s v="Fecák, Tomáš"/>
    <m/>
  </r>
  <r>
    <x v="40"/>
    <s v="JT"/>
    <x v="36"/>
    <x v="3"/>
    <n v="2"/>
    <n v="7"/>
    <n v="7"/>
    <m/>
    <n v="1.05"/>
    <n v="2.5"/>
    <n v="2.1"/>
    <s v="POHODA Trnava"/>
    <n v="5.25"/>
    <s v="Varga, Patrik"/>
    <m/>
  </r>
  <r>
    <x v="40"/>
    <s v="JT"/>
    <x v="6"/>
    <x v="3"/>
    <n v="2"/>
    <n v="1"/>
    <n v="8"/>
    <n v="7"/>
    <n v="1.2"/>
    <n v="2.5"/>
    <n v="10.799999999999999"/>
    <s v="POHODA Trnava"/>
    <n v="26.999999999999996"/>
    <s v="Varga, Patrik"/>
    <m/>
  </r>
  <r>
    <x v="40"/>
    <s v="JT"/>
    <x v="5"/>
    <x v="3"/>
    <n v="2"/>
    <n v="2"/>
    <n v="8"/>
    <n v="6"/>
    <n v="1.2"/>
    <n v="2.5"/>
    <n v="9.6"/>
    <s v="POHODA Trnava"/>
    <n v="24"/>
    <s v="Varga, Patrik"/>
    <m/>
  </r>
  <r>
    <x v="40"/>
    <s v="JT"/>
    <x v="10"/>
    <x v="3"/>
    <n v="2"/>
    <n v="3"/>
    <n v="8"/>
    <n v="5"/>
    <n v="1.05"/>
    <n v="1.5"/>
    <n v="7.3500000000000005"/>
    <s v="BALDI KE"/>
    <n v="11.025"/>
    <s v="Kuchárik, Tomáš"/>
    <m/>
  </r>
  <r>
    <x v="40"/>
    <s v="JT"/>
    <x v="8"/>
    <x v="3"/>
    <n v="2"/>
    <n v="4"/>
    <n v="8"/>
    <n v="4"/>
    <n v="1.05"/>
    <n v="1.5"/>
    <n v="6.3000000000000007"/>
    <s v="BALDI KE"/>
    <n v="9.4500000000000011"/>
    <s v="Kuchárik, Tomáš"/>
    <m/>
  </r>
  <r>
    <x v="40"/>
    <s v="JT"/>
    <x v="11"/>
    <x v="3"/>
    <n v="2"/>
    <n v="5"/>
    <n v="8"/>
    <n v="3"/>
    <n v="1.05"/>
    <n v="1.5"/>
    <n v="5.25"/>
    <s v="BALDI KE"/>
    <n v="7.875"/>
    <s v="Kuchárik, Tomáš"/>
    <m/>
  </r>
  <r>
    <x v="40"/>
    <s v="JT"/>
    <x v="7"/>
    <x v="3"/>
    <n v="2"/>
    <n v="6"/>
    <n v="8"/>
    <n v="2"/>
    <n v="1.05"/>
    <n v="1.5"/>
    <n v="4.2"/>
    <s v="BALDI KE"/>
    <n v="6.3000000000000007"/>
    <s v="Fecák, Tomáš"/>
    <m/>
  </r>
  <r>
    <x v="40"/>
    <s v="JT"/>
    <x v="44"/>
    <x v="3"/>
    <n v="2"/>
    <n v="7"/>
    <n v="8"/>
    <n v="1"/>
    <n v="1"/>
    <e v="#N/A"/>
    <n v="3"/>
    <s v="BALDI KE"/>
    <e v="#N/A"/>
    <s v="CHÝBA"/>
    <m/>
  </r>
  <r>
    <x v="40"/>
    <s v="JT"/>
    <x v="50"/>
    <x v="3"/>
    <n v="2"/>
    <n v="8"/>
    <n v="8"/>
    <m/>
    <n v="1.05"/>
    <n v="1.5"/>
    <n v="2.1"/>
    <s v="BALDI KE"/>
    <n v="3.1500000000000004"/>
    <s v="Koctur, Tomáš"/>
    <m/>
  </r>
  <r>
    <x v="41"/>
    <s v="JT"/>
    <x v="21"/>
    <x v="3"/>
    <n v="2"/>
    <n v="1"/>
    <n v="6"/>
    <n v="5"/>
    <n v="1.05"/>
    <n v="1"/>
    <n v="7.3500000000000005"/>
    <s v="ŠK Pionierska"/>
    <n v="7.3500000000000005"/>
    <s v="Ontong, Daniel"/>
    <m/>
  </r>
  <r>
    <x v="41"/>
    <s v="JT"/>
    <x v="52"/>
    <x v="3"/>
    <n v="2"/>
    <n v="2"/>
    <n v="6"/>
    <n v="4"/>
    <n v="1"/>
    <n v="1"/>
    <n v="6"/>
    <s v="ŠK Pionierska"/>
    <n v="6"/>
    <s v="Ontong, Daniel"/>
    <m/>
  </r>
  <r>
    <x v="41"/>
    <s v="JT"/>
    <x v="39"/>
    <x v="3"/>
    <n v="2"/>
    <n v="3"/>
    <n v="6"/>
    <n v="3"/>
    <n v="1.05"/>
    <n v="1.5"/>
    <n v="5.25"/>
    <s v="ŠK Pionierska"/>
    <n v="7.875"/>
    <s v="Kohlerová, Klára"/>
    <m/>
  </r>
  <r>
    <x v="41"/>
    <s v="JT"/>
    <x v="45"/>
    <x v="3"/>
    <n v="2"/>
    <n v="4"/>
    <n v="6"/>
    <n v="2"/>
    <n v="1.05"/>
    <n v="1"/>
    <n v="4.2"/>
    <s v="ŠK Pionierska"/>
    <n v="4.2"/>
    <s v="Ontong, Daniel"/>
    <m/>
  </r>
  <r>
    <x v="41"/>
    <s v="JT"/>
    <x v="53"/>
    <x v="3"/>
    <n v="2"/>
    <n v="5"/>
    <n v="6"/>
    <n v="1"/>
    <n v="1"/>
    <n v="1"/>
    <n v="3"/>
    <s v="ŠK Pionierska"/>
    <n v="3"/>
    <s v="Ontong, Daniel"/>
    <m/>
  </r>
  <r>
    <x v="41"/>
    <s v="JT"/>
    <x v="46"/>
    <x v="3"/>
    <n v="2"/>
    <n v="6"/>
    <n v="6"/>
    <m/>
    <n v="1.05"/>
    <n v="1"/>
    <n v="2.1"/>
    <s v="ŠK Pionierska"/>
    <n v="2.1"/>
    <s v="Ontong, Daniel"/>
    <m/>
  </r>
  <r>
    <x v="41"/>
    <s v="JT"/>
    <x v="54"/>
    <x v="3"/>
    <n v="2"/>
    <n v="1"/>
    <n v="7"/>
    <n v="6"/>
    <n v="1"/>
    <n v="1.5"/>
    <n v="8"/>
    <s v="ŠK Pionierska"/>
    <n v="12"/>
    <s v="Kohlerová, Klára"/>
    <m/>
  </r>
  <r>
    <x v="41"/>
    <s v="JT"/>
    <x v="55"/>
    <x v="3"/>
    <n v="2"/>
    <n v="2"/>
    <n v="7"/>
    <n v="5"/>
    <n v="1"/>
    <n v="1"/>
    <n v="7"/>
    <s v="ŠK Pionierska"/>
    <n v="7"/>
    <s v="Amzler, Peter"/>
    <m/>
  </r>
  <r>
    <x v="41"/>
    <s v="JT"/>
    <x v="56"/>
    <x v="3"/>
    <n v="2"/>
    <n v="3"/>
    <n v="7"/>
    <n v="4"/>
    <n v="1"/>
    <n v="1"/>
    <n v="6"/>
    <s v="ŠK Pionierska"/>
    <n v="6"/>
    <s v="Trutz, Tomáš"/>
    <m/>
  </r>
  <r>
    <x v="41"/>
    <s v="JT"/>
    <x v="57"/>
    <x v="3"/>
    <n v="2"/>
    <n v="4"/>
    <n v="7"/>
    <n v="3"/>
    <n v="1"/>
    <n v="1"/>
    <n v="5"/>
    <s v="ŠK Pionierska"/>
    <n v="5"/>
    <s v="Trutz, Tomáš"/>
    <m/>
  </r>
  <r>
    <x v="41"/>
    <s v="JT"/>
    <x v="58"/>
    <x v="3"/>
    <n v="2"/>
    <n v="5"/>
    <n v="7"/>
    <n v="2"/>
    <n v="1"/>
    <n v="1"/>
    <n v="4"/>
    <s v="ŠK Pionierska"/>
    <n v="4"/>
    <s v="Ontong, Daniel"/>
    <m/>
  </r>
  <r>
    <x v="41"/>
    <s v="JT"/>
    <x v="59"/>
    <x v="3"/>
    <n v="2"/>
    <n v="6"/>
    <n v="7"/>
    <n v="1"/>
    <n v="1"/>
    <n v="1"/>
    <n v="3"/>
    <s v="ŠK Pionierska"/>
    <n v="3"/>
    <s v="Trutz, Tomáš"/>
    <m/>
  </r>
  <r>
    <x v="41"/>
    <s v="JT"/>
    <x v="60"/>
    <x v="3"/>
    <n v="2"/>
    <n v="7"/>
    <n v="7"/>
    <m/>
    <n v="1"/>
    <n v="1.5"/>
    <n v="2"/>
    <s v="ŠK Pionierska"/>
    <n v="3"/>
    <s v="Kohlerová, Klára"/>
    <m/>
  </r>
  <r>
    <x v="41"/>
    <s v="JT"/>
    <x v="23"/>
    <x v="3"/>
    <n v="2"/>
    <n v="1"/>
    <n v="6"/>
    <n v="5"/>
    <n v="1.05"/>
    <n v="1"/>
    <n v="7.3500000000000005"/>
    <s v="ŠK Pionierska"/>
    <n v="7.3500000000000005"/>
    <s v="Tužinčin, Lukáš"/>
    <m/>
  </r>
  <r>
    <x v="41"/>
    <s v="JT"/>
    <x v="33"/>
    <x v="3"/>
    <n v="2"/>
    <n v="2"/>
    <n v="6"/>
    <n v="4"/>
    <n v="1.05"/>
    <n v="1"/>
    <n v="6.3000000000000007"/>
    <s v="ŠK Pionierska"/>
    <n v="6.3000000000000007"/>
    <s v="Hrúziková, Linda"/>
    <m/>
  </r>
  <r>
    <x v="41"/>
    <s v="JT"/>
    <x v="34"/>
    <x v="3"/>
    <n v="2"/>
    <n v="3"/>
    <n v="6"/>
    <n v="3"/>
    <n v="1"/>
    <n v="1"/>
    <n v="5"/>
    <s v="ŠK Pionierska"/>
    <n v="5"/>
    <s v="Hrúziková, Linda"/>
    <m/>
  </r>
  <r>
    <x v="41"/>
    <s v="JT"/>
    <x v="47"/>
    <x v="3"/>
    <n v="2"/>
    <n v="4"/>
    <n v="6"/>
    <n v="2"/>
    <n v="1"/>
    <n v="1"/>
    <n v="4"/>
    <s v="ŠK Pionierska"/>
    <n v="4"/>
    <s v="Amzler, Peter"/>
    <m/>
  </r>
  <r>
    <x v="41"/>
    <s v="JT"/>
    <x v="61"/>
    <x v="3"/>
    <n v="2"/>
    <n v="5"/>
    <n v="6"/>
    <n v="1"/>
    <n v="1"/>
    <n v="1"/>
    <n v="3"/>
    <s v="ŠK Pionierska"/>
    <n v="3"/>
    <s v="Amzler, Peter"/>
    <m/>
  </r>
  <r>
    <x v="41"/>
    <s v="JT"/>
    <x v="62"/>
    <x v="3"/>
    <n v="2"/>
    <n v="6"/>
    <n v="6"/>
    <m/>
    <n v="1"/>
    <n v="1.5"/>
    <n v="2"/>
    <s v="ŠK Pionierska"/>
    <n v="3"/>
    <s v="Kohlerová, Klára"/>
    <m/>
  </r>
  <r>
    <x v="41"/>
    <s v="JT"/>
    <x v="1"/>
    <x v="3"/>
    <n v="2"/>
    <n v="1"/>
    <n v="6"/>
    <n v="5"/>
    <n v="1.1499999999999999"/>
    <n v="1.5"/>
    <n v="8.0499999999999989"/>
    <s v="IMET SK BA"/>
    <n v="12.074999999999999"/>
    <s v="Tóth, Tomáš"/>
    <m/>
  </r>
  <r>
    <x v="41"/>
    <s v="JT"/>
    <x v="35"/>
    <x v="3"/>
    <n v="2"/>
    <n v="2"/>
    <n v="6"/>
    <n v="4"/>
    <n v="1.05"/>
    <n v="1.5"/>
    <n v="6.3000000000000007"/>
    <s v="ŠK Pionierska"/>
    <n v="9.4500000000000011"/>
    <s v="Kohlerová, Klára"/>
    <m/>
  </r>
  <r>
    <x v="41"/>
    <s v="JT"/>
    <x v="17"/>
    <x v="3"/>
    <n v="2"/>
    <n v="3"/>
    <n v="6"/>
    <n v="3"/>
    <n v="1.05"/>
    <n v="1.5"/>
    <n v="5.25"/>
    <s v="ŠK Pionierska"/>
    <n v="7.875"/>
    <s v="Kohlerová, Klára"/>
    <m/>
  </r>
  <r>
    <x v="41"/>
    <s v="JT"/>
    <x v="16"/>
    <x v="3"/>
    <n v="2"/>
    <n v="4"/>
    <n v="6"/>
    <n v="2"/>
    <n v="1.05"/>
    <n v="1"/>
    <n v="4.2"/>
    <s v="ŠK Pionierska"/>
    <n v="4.2"/>
    <s v="Tužinčin, Lukáš"/>
    <m/>
  </r>
  <r>
    <x v="41"/>
    <s v="JT"/>
    <x v="38"/>
    <x v="3"/>
    <n v="2"/>
    <n v="5"/>
    <n v="6"/>
    <n v="1"/>
    <n v="1.1000000000000001"/>
    <n v="1.5"/>
    <n v="3.3000000000000003"/>
    <s v="ŠK Pionierska"/>
    <n v="4.95"/>
    <s v="Kohlerová, Klára"/>
    <m/>
  </r>
  <r>
    <x v="41"/>
    <s v="JT"/>
    <x v="15"/>
    <x v="3"/>
    <n v="2"/>
    <n v="6"/>
    <n v="6"/>
    <m/>
    <n v="1.05"/>
    <n v="1"/>
    <n v="2.1"/>
    <s v="ŠK Pionierska"/>
    <n v="2.1"/>
    <s v="Tužinčin, Lukáš"/>
    <m/>
  </r>
  <r>
    <x v="42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42"/>
    <s v="Liga"/>
    <x v="0"/>
    <x v="4"/>
    <n v="3"/>
    <m/>
    <m/>
    <m/>
    <n v="1.2"/>
    <n v="1.5"/>
    <n v="3.5999999999999996"/>
    <s v="IMET SK BA"/>
    <n v="5.3999999999999995"/>
    <s v="Tóth, Tomáš"/>
    <m/>
  </r>
  <r>
    <x v="43"/>
    <s v="T_B"/>
    <x v="2"/>
    <x v="1"/>
    <n v="4"/>
    <n v="6"/>
    <m/>
    <n v="2"/>
    <n v="1.2"/>
    <n v="2"/>
    <n v="7.1999999999999993"/>
    <s v="ŠK Pionierska"/>
    <n v="14.399999999999999"/>
    <s v="Lorinčík, Dušan"/>
    <m/>
  </r>
  <r>
    <x v="44"/>
    <s v="JT"/>
    <x v="6"/>
    <x v="1"/>
    <n v="4"/>
    <n v="4"/>
    <m/>
    <n v="2"/>
    <n v="1.2"/>
    <n v="2.5"/>
    <n v="7.1999999999999993"/>
    <s v="POHODA Trnava"/>
    <n v="18"/>
    <s v="Varga, Patrik"/>
    <m/>
  </r>
  <r>
    <x v="44"/>
    <s v="JT"/>
    <x v="5"/>
    <x v="1"/>
    <n v="4"/>
    <n v="6"/>
    <m/>
    <n v="2"/>
    <n v="1.2"/>
    <n v="2.5"/>
    <n v="7.1999999999999993"/>
    <s v="POHODA Trnava"/>
    <n v="18"/>
    <s v="Varga, Patrik"/>
    <m/>
  </r>
  <r>
    <x v="44"/>
    <s v="JT"/>
    <x v="15"/>
    <x v="3"/>
    <n v="2"/>
    <n v="1"/>
    <n v="5"/>
    <n v="4"/>
    <n v="1.05"/>
    <n v="1"/>
    <n v="6.3000000000000007"/>
    <s v="ŠK Pionierska"/>
    <n v="6.3000000000000007"/>
    <s v="Tužinčin, Lukáš"/>
    <m/>
  </r>
  <r>
    <x v="44"/>
    <s v="JT"/>
    <x v="23"/>
    <x v="3"/>
    <n v="2"/>
    <n v="2"/>
    <n v="5"/>
    <n v="3"/>
    <n v="1.05"/>
    <n v="1"/>
    <n v="5.25"/>
    <s v="ŠK Pionierska"/>
    <n v="5.25"/>
    <s v="Tužinčin, Lukáš"/>
    <m/>
  </r>
  <r>
    <x v="44"/>
    <s v="JT"/>
    <x v="33"/>
    <x v="3"/>
    <n v="2"/>
    <n v="3"/>
    <n v="5"/>
    <n v="2"/>
    <n v="1.05"/>
    <n v="1"/>
    <n v="4.2"/>
    <s v="ŠK Pionierska"/>
    <n v="4.2"/>
    <s v="Hrúziková, Linda"/>
    <m/>
  </r>
  <r>
    <x v="44"/>
    <s v="JT"/>
    <x v="34"/>
    <x v="3"/>
    <n v="2"/>
    <n v="4"/>
    <n v="5"/>
    <n v="1"/>
    <n v="1"/>
    <n v="1"/>
    <n v="3"/>
    <s v="ŠK Pionierska"/>
    <n v="3"/>
    <s v="Hrúziková, Linda"/>
    <m/>
  </r>
  <r>
    <x v="44"/>
    <s v="JT"/>
    <x v="47"/>
    <x v="3"/>
    <n v="2"/>
    <n v="5"/>
    <n v="5"/>
    <m/>
    <n v="1"/>
    <n v="1"/>
    <n v="2"/>
    <s v="ŠK Pionierska"/>
    <n v="2"/>
    <s v="Amzler, Peter"/>
    <m/>
  </r>
  <r>
    <x v="45"/>
    <s v="Školenie_trénerov"/>
    <x v="2"/>
    <x v="6"/>
    <n v="3"/>
    <m/>
    <m/>
    <m/>
    <n v="1.2"/>
    <n v="2"/>
    <n v="3.5999999999999996"/>
    <s v="ŠK Pionierska"/>
    <n v="7.1999999999999993"/>
    <s v="Lorinčík, Dušan"/>
    <m/>
  </r>
  <r>
    <x v="46"/>
    <s v="JT"/>
    <x v="2"/>
    <x v="1"/>
    <n v="4"/>
    <n v="2"/>
    <m/>
    <n v="10"/>
    <n v="1.2"/>
    <n v="2"/>
    <n v="16.8"/>
    <s v="ŠK Pionierska"/>
    <n v="33.6"/>
    <s v="Lorinčík, Dušan"/>
    <m/>
  </r>
  <r>
    <x v="47"/>
    <s v="ESF"/>
    <x v="1"/>
    <x v="2"/>
    <n v="8"/>
    <n v="3"/>
    <m/>
    <n v="10"/>
    <n v="1.1499999999999999"/>
    <n v="1.5"/>
    <n v="20.7"/>
    <s v="IMET SK BA"/>
    <n v="31.049999999999997"/>
    <s v="Tóth, Tomáš"/>
    <m/>
  </r>
  <r>
    <x v="47"/>
    <s v="ESF"/>
    <x v="0"/>
    <x v="2"/>
    <n v="8"/>
    <n v="29"/>
    <m/>
    <m/>
    <n v="1.2"/>
    <n v="1.5"/>
    <n v="9.6"/>
    <s v="IMET SK BA"/>
    <n v="14.399999999999999"/>
    <s v="Tóth, Tomáš"/>
    <m/>
  </r>
  <r>
    <x v="48"/>
    <s v="ESF"/>
    <x v="4"/>
    <x v="2"/>
    <n v="8"/>
    <n v="11"/>
    <m/>
    <m/>
    <n v="1.2"/>
    <n v="2"/>
    <n v="9.6"/>
    <s v="ŠK Pionierska"/>
    <n v="19.2"/>
    <s v="Lorinčík, Dušan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74" firstHeaderRow="1" firstDataRow="1" firstDataCol="1"/>
  <pivotFields count="18">
    <pivotField numFmtId="165" showAll="0">
      <items count="50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5"/>
        <item x="46"/>
        <item x="47"/>
        <item x="48"/>
        <item t="default"/>
      </items>
    </pivotField>
    <pivotField dataField="1" showAll="0"/>
    <pivotField axis="axisRow" showAll="0" sortType="descending">
      <items count="100">
        <item x="17"/>
        <item m="1" x="80"/>
        <item x="18"/>
        <item m="1" x="89"/>
        <item m="1" x="82"/>
        <item m="1" x="73"/>
        <item m="1" x="76"/>
        <item m="1" x="91"/>
        <item x="0"/>
        <item x="36"/>
        <item m="1" x="87"/>
        <item m="1" x="72"/>
        <item m="1" x="84"/>
        <item x="11"/>
        <item m="1" x="85"/>
        <item x="12"/>
        <item x="33"/>
        <item x="23"/>
        <item m="1" x="97"/>
        <item m="1" x="75"/>
        <item x="13"/>
        <item x="35"/>
        <item m="1" x="70"/>
        <item m="1" x="92"/>
        <item m="1" x="71"/>
        <item x="19"/>
        <item x="24"/>
        <item x="8"/>
        <item m="1" x="65"/>
        <item x="28"/>
        <item x="26"/>
        <item x="10"/>
        <item x="43"/>
        <item m="1" x="98"/>
        <item m="1" x="63"/>
        <item m="1" x="95"/>
        <item x="22"/>
        <item m="1" x="68"/>
        <item m="1" x="77"/>
        <item m="1" x="79"/>
        <item m="1" x="74"/>
        <item x="2"/>
        <item m="1" x="93"/>
        <item x="29"/>
        <item m="1" x="67"/>
        <item m="1" x="81"/>
        <item m="1" x="94"/>
        <item x="30"/>
        <item m="1" x="96"/>
        <item m="1" x="90"/>
        <item x="38"/>
        <item x="50"/>
        <item m="1" x="83"/>
        <item x="31"/>
        <item x="15"/>
        <item x="32"/>
        <item m="1" x="69"/>
        <item m="1" x="78"/>
        <item x="1"/>
        <item m="1" x="86"/>
        <item m="1" x="88"/>
        <item x="51"/>
        <item x="4"/>
        <item m="1" x="64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5">
        <item sd="0" x="0"/>
        <item sd="0" x="1"/>
        <item sd="0" x="2"/>
        <item x="3"/>
        <item t="default"/>
      </items>
    </pivotField>
  </pivotFields>
  <rowFields count="1">
    <field x="2"/>
  </rowFields>
  <rowItems count="64">
    <i>
      <x v="8"/>
    </i>
    <i>
      <x v="65"/>
    </i>
    <i>
      <x v="58"/>
    </i>
    <i>
      <x v="41"/>
    </i>
    <i>
      <x v="66"/>
    </i>
    <i>
      <x v="62"/>
    </i>
    <i>
      <x v="36"/>
    </i>
    <i>
      <x/>
    </i>
    <i>
      <x v="47"/>
    </i>
    <i>
      <x v="13"/>
    </i>
    <i>
      <x v="17"/>
    </i>
    <i>
      <x v="54"/>
    </i>
    <i>
      <x v="31"/>
    </i>
    <i>
      <x v="27"/>
    </i>
    <i>
      <x v="15"/>
    </i>
    <i>
      <x v="83"/>
    </i>
    <i>
      <x v="71"/>
    </i>
    <i>
      <x v="43"/>
    </i>
    <i>
      <x v="25"/>
    </i>
    <i>
      <x v="64"/>
    </i>
    <i>
      <x v="86"/>
    </i>
    <i>
      <x v="67"/>
    </i>
    <i>
      <x v="74"/>
    </i>
    <i>
      <x v="2"/>
    </i>
    <i>
      <x v="79"/>
    </i>
    <i>
      <x v="20"/>
    </i>
    <i>
      <x v="16"/>
    </i>
    <i>
      <x v="26"/>
    </i>
    <i>
      <x v="82"/>
    </i>
    <i>
      <x v="55"/>
    </i>
    <i>
      <x v="30"/>
    </i>
    <i>
      <x v="29"/>
    </i>
    <i>
      <x v="32"/>
    </i>
    <i>
      <x v="50"/>
    </i>
    <i>
      <x v="98"/>
    </i>
    <i>
      <x v="81"/>
    </i>
    <i>
      <x v="80"/>
    </i>
    <i>
      <x v="73"/>
    </i>
    <i>
      <x v="51"/>
    </i>
    <i>
      <x v="53"/>
    </i>
    <i>
      <x v="85"/>
    </i>
    <i>
      <x v="9"/>
    </i>
    <i>
      <x v="72"/>
    </i>
    <i>
      <x v="21"/>
    </i>
    <i>
      <x v="68"/>
    </i>
    <i>
      <x v="96"/>
    </i>
    <i>
      <x v="92"/>
    </i>
    <i>
      <x v="90"/>
    </i>
    <i>
      <x v="76"/>
    </i>
    <i>
      <x v="94"/>
    </i>
    <i>
      <x v="77"/>
    </i>
    <i>
      <x v="69"/>
    </i>
    <i>
      <x v="84"/>
    </i>
    <i>
      <x v="91"/>
    </i>
    <i>
      <x v="78"/>
    </i>
    <i>
      <x v="93"/>
    </i>
    <i>
      <x v="61"/>
    </i>
    <i>
      <x v="95"/>
    </i>
    <i>
      <x v="87"/>
    </i>
    <i>
      <x v="97"/>
    </i>
    <i>
      <x v="88"/>
    </i>
    <i>
      <x v="75"/>
    </i>
    <i>
      <x v="89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BEA85-9328-4DA2-AFF7-82B5B0D41A6E}" name="Kontingenčná tabuľka2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B10:AD73" firstHeaderRow="1" firstDataRow="2" firstDataCol="1"/>
  <pivotFields count="18">
    <pivotField numFmtId="165" showAll="0">
      <items count="50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5"/>
        <item x="46"/>
        <item x="47"/>
        <item x="48"/>
        <item t="default"/>
      </items>
    </pivotField>
    <pivotField dataField="1" showAll="0"/>
    <pivotField axis="axisRow" showAll="0" sortType="descending">
      <items count="100">
        <item x="17"/>
        <item m="1" x="80"/>
        <item x="18"/>
        <item m="1" x="89"/>
        <item m="1" x="82"/>
        <item m="1" x="73"/>
        <item m="1" x="76"/>
        <item m="1" x="91"/>
        <item x="0"/>
        <item x="36"/>
        <item m="1" x="87"/>
        <item m="1" x="72"/>
        <item m="1" x="84"/>
        <item x="11"/>
        <item m="1" x="85"/>
        <item x="12"/>
        <item x="33"/>
        <item x="23"/>
        <item m="1" x="97"/>
        <item m="1" x="75"/>
        <item x="13"/>
        <item x="35"/>
        <item m="1" x="70"/>
        <item m="1" x="92"/>
        <item m="1" x="71"/>
        <item x="19"/>
        <item x="24"/>
        <item x="8"/>
        <item m="1" x="65"/>
        <item x="28"/>
        <item x="26"/>
        <item x="10"/>
        <item x="43"/>
        <item m="1" x="98"/>
        <item m="1" x="63"/>
        <item m="1" x="95"/>
        <item x="22"/>
        <item m="1" x="68"/>
        <item m="1" x="77"/>
        <item m="1" x="79"/>
        <item m="1" x="74"/>
        <item x="2"/>
        <item m="1" x="93"/>
        <item x="29"/>
        <item m="1" x="67"/>
        <item m="1" x="81"/>
        <item m="1" x="94"/>
        <item x="30"/>
        <item m="1" x="96"/>
        <item m="1" x="90"/>
        <item x="38"/>
        <item x="50"/>
        <item m="1" x="83"/>
        <item x="31"/>
        <item x="15"/>
        <item x="32"/>
        <item m="1" x="69"/>
        <item m="1" x="78"/>
        <item x="1"/>
        <item m="1" x="86"/>
        <item m="1" x="88"/>
        <item x="51"/>
        <item x="4"/>
        <item m="1" x="64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9">
        <item h="1" x="2"/>
        <item h="1" x="1"/>
        <item h="1" x="0"/>
        <item x="3"/>
        <item h="1" x="4"/>
        <item h="1" x="5"/>
        <item h="1" m="1" x="7"/>
        <item h="1" x="6"/>
        <item t="default"/>
      </items>
    </pivotField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5">
        <item sd="0" x="0"/>
        <item sd="0" x="1"/>
        <item sd="0" x="2"/>
        <item x="3"/>
        <item t="default"/>
      </items>
    </pivotField>
  </pivotFields>
  <rowFields count="1">
    <field x="2"/>
  </rowFields>
  <rowItems count="62">
    <i>
      <x/>
    </i>
    <i>
      <x v="54"/>
    </i>
    <i>
      <x v="58"/>
    </i>
    <i>
      <x v="13"/>
    </i>
    <i>
      <x v="17"/>
    </i>
    <i>
      <x v="36"/>
    </i>
    <i>
      <x v="65"/>
    </i>
    <i>
      <x v="27"/>
    </i>
    <i>
      <x v="66"/>
    </i>
    <i>
      <x v="47"/>
    </i>
    <i>
      <x v="71"/>
    </i>
    <i>
      <x v="31"/>
    </i>
    <i>
      <x v="25"/>
    </i>
    <i>
      <x v="83"/>
    </i>
    <i>
      <x v="15"/>
    </i>
    <i>
      <x v="43"/>
    </i>
    <i>
      <x v="86"/>
    </i>
    <i>
      <x v="79"/>
    </i>
    <i>
      <x v="74"/>
    </i>
    <i>
      <x v="2"/>
    </i>
    <i>
      <x v="64"/>
    </i>
    <i>
      <x v="20"/>
    </i>
    <i>
      <x v="16"/>
    </i>
    <i>
      <x v="67"/>
    </i>
    <i>
      <x v="82"/>
    </i>
    <i>
      <x v="32"/>
    </i>
    <i>
      <x v="50"/>
    </i>
    <i>
      <x v="30"/>
    </i>
    <i>
      <x v="26"/>
    </i>
    <i>
      <x v="81"/>
    </i>
    <i>
      <x v="51"/>
    </i>
    <i>
      <x v="9"/>
    </i>
    <i>
      <x v="21"/>
    </i>
    <i>
      <x v="55"/>
    </i>
    <i>
      <x v="85"/>
    </i>
    <i>
      <x v="73"/>
    </i>
    <i>
      <x v="53"/>
    </i>
    <i>
      <x v="68"/>
    </i>
    <i>
      <x v="98"/>
    </i>
    <i>
      <x v="72"/>
    </i>
    <i>
      <x v="80"/>
    </i>
    <i>
      <x v="94"/>
    </i>
    <i>
      <x v="90"/>
    </i>
    <i>
      <x v="78"/>
    </i>
    <i>
      <x v="69"/>
    </i>
    <i>
      <x v="92"/>
    </i>
    <i>
      <x v="8"/>
    </i>
    <i>
      <x v="96"/>
    </i>
    <i>
      <x v="75"/>
    </i>
    <i>
      <x v="89"/>
    </i>
    <i>
      <x v="76"/>
    </i>
    <i>
      <x v="91"/>
    </i>
    <i>
      <x v="84"/>
    </i>
    <i>
      <x v="93"/>
    </i>
    <i>
      <x v="77"/>
    </i>
    <i>
      <x v="95"/>
    </i>
    <i>
      <x v="29"/>
    </i>
    <i>
      <x v="97"/>
    </i>
    <i>
      <x v="87"/>
    </i>
    <i>
      <x v="61"/>
    </i>
    <i>
      <x v="88"/>
    </i>
    <i t="grand">
      <x/>
    </i>
  </rowItems>
  <colFields count="1">
    <field x="3"/>
  </colFields>
  <colItems count="2">
    <i>
      <x v="3"/>
    </i>
    <i t="grand">
      <x/>
    </i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74" firstHeaderRow="1" firstDataRow="1" firstDataCol="1"/>
  <pivotFields count="18">
    <pivotField showAll="0">
      <items count="50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axis="axisRow" showAll="0" sortType="descending">
      <items count="100">
        <item m="1" x="73"/>
        <item m="1" x="91"/>
        <item x="36"/>
        <item m="1" x="72"/>
        <item m="1" x="92"/>
        <item m="1" x="71"/>
        <item m="1" x="98"/>
        <item m="1" x="95"/>
        <item m="1" x="68"/>
        <item m="1" x="74"/>
        <item x="2"/>
        <item m="1" x="93"/>
        <item m="1" x="67"/>
        <item m="1" x="94"/>
        <item m="1" x="69"/>
        <item x="1"/>
        <item x="51"/>
        <item x="4"/>
        <item x="28"/>
        <item m="1" x="96"/>
        <item m="1" x="97"/>
        <item x="35"/>
        <item x="31"/>
        <item m="1" x="76"/>
        <item m="1" x="90"/>
        <item x="43"/>
        <item x="0"/>
        <item m="1" x="70"/>
        <item x="29"/>
        <item x="30"/>
        <item x="22"/>
        <item x="50"/>
        <item m="1" x="75"/>
        <item x="38"/>
        <item m="1" x="77"/>
        <item x="32"/>
        <item x="13"/>
        <item x="12"/>
        <item x="19"/>
        <item m="1" x="78"/>
        <item x="18"/>
        <item x="24"/>
        <item m="1" x="63"/>
        <item m="1" x="65"/>
        <item x="17"/>
        <item m="1" x="79"/>
        <item x="15"/>
        <item m="1" x="80"/>
        <item x="23"/>
        <item x="33"/>
        <item m="1" x="81"/>
        <item m="1" x="82"/>
        <item m="1" x="83"/>
        <item m="1" x="84"/>
        <item m="1" x="85"/>
        <item m="1" x="86"/>
        <item m="1" x="87"/>
        <item m="1" x="64"/>
        <item m="1" x="88"/>
        <item x="8"/>
        <item m="1" x="89"/>
        <item x="26"/>
        <item x="11"/>
        <item x="10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64">
    <i>
      <x v="65"/>
    </i>
    <i>
      <x v="15"/>
    </i>
    <i>
      <x v="66"/>
    </i>
    <i>
      <x v="26"/>
    </i>
    <i>
      <x v="10"/>
    </i>
    <i>
      <x v="30"/>
    </i>
    <i>
      <x v="17"/>
    </i>
    <i>
      <x v="29"/>
    </i>
    <i>
      <x v="44"/>
    </i>
    <i>
      <x v="64"/>
    </i>
    <i>
      <x v="46"/>
    </i>
    <i>
      <x v="63"/>
    </i>
    <i>
      <x v="59"/>
    </i>
    <i>
      <x v="48"/>
    </i>
    <i>
      <x v="28"/>
    </i>
    <i>
      <x v="62"/>
    </i>
    <i>
      <x v="38"/>
    </i>
    <i>
      <x v="40"/>
    </i>
    <i>
      <x v="37"/>
    </i>
    <i>
      <x v="18"/>
    </i>
    <i>
      <x v="67"/>
    </i>
    <i>
      <x v="71"/>
    </i>
    <i>
      <x v="86"/>
    </i>
    <i>
      <x v="35"/>
    </i>
    <i>
      <x v="49"/>
    </i>
    <i>
      <x v="83"/>
    </i>
    <i>
      <x v="36"/>
    </i>
    <i>
      <x v="41"/>
    </i>
    <i>
      <x v="22"/>
    </i>
    <i>
      <x v="74"/>
    </i>
    <i>
      <x v="33"/>
    </i>
    <i>
      <x v="79"/>
    </i>
    <i>
      <x v="72"/>
    </i>
    <i>
      <x v="21"/>
    </i>
    <i>
      <x v="68"/>
    </i>
    <i>
      <x v="61"/>
    </i>
    <i>
      <x v="89"/>
    </i>
    <i>
      <x v="82"/>
    </i>
    <i>
      <x v="80"/>
    </i>
    <i>
      <x v="25"/>
    </i>
    <i>
      <x v="98"/>
    </i>
    <i>
      <x v="90"/>
    </i>
    <i>
      <x v="85"/>
    </i>
    <i>
      <x v="91"/>
    </i>
    <i>
      <x v="87"/>
    </i>
    <i>
      <x v="84"/>
    </i>
    <i>
      <x v="2"/>
    </i>
    <i>
      <x v="92"/>
    </i>
    <i>
      <x v="81"/>
    </i>
    <i>
      <x v="31"/>
    </i>
    <i>
      <x v="73"/>
    </i>
    <i>
      <x v="93"/>
    </i>
    <i>
      <x v="69"/>
    </i>
    <i>
      <x v="94"/>
    </i>
    <i>
      <x v="96"/>
    </i>
    <i>
      <x v="88"/>
    </i>
    <i>
      <x v="78"/>
    </i>
    <i>
      <x v="76"/>
    </i>
    <i>
      <x v="16"/>
    </i>
    <i>
      <x v="77"/>
    </i>
    <i>
      <x v="75"/>
    </i>
    <i>
      <x v="95"/>
    </i>
    <i>
      <x v="97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319" dataDxfId="17" totalsRowDxfId="16" headerRowCellStyle="Table heading">
  <autoFilter ref="B10:P319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Priezvisko]],Data!$E$62:$I$155,5,0)</calculatedColumnFormula>
    </tableColumn>
    <tableColumn id="14" xr3:uid="{79BC801B-0D0F-A44E-9287-2DE6BE132CCD}" name="koef. Trénera" dataDxfId="6" dataCellStyle="Table number style">
      <calculatedColumnFormula>VLOOKUP(Workouts[[#This Row],[Tréner]],Data!$N$32:$O$48,2,0)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Priezvisko]],Data!$E$62:$G$155,2,0)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Priezvisko]],Data!$E$62:$G$155,3,0)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86" totalsRowShown="0">
  <autoFilter ref="B2:B86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AI327"/>
  <sheetViews>
    <sheetView showGridLines="0" tabSelected="1" zoomScale="70" zoomScaleNormal="70" workbookViewId="0"/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875" style="3" bestFit="1" customWidth="1"/>
    <col min="20" max="20" width="17.625" style="3" bestFit="1" customWidth="1"/>
    <col min="21" max="23" width="8.625" style="3"/>
    <col min="24" max="24" width="20.875" style="3" bestFit="1" customWidth="1"/>
    <col min="25" max="25" width="13.875" style="3" bestFit="1" customWidth="1"/>
    <col min="26" max="27" width="8.625" style="3"/>
    <col min="28" max="28" width="20.875" style="3" bestFit="1" customWidth="1"/>
    <col min="29" max="29" width="27.25" style="3" bestFit="1" customWidth="1"/>
    <col min="30" max="30" width="13.875" style="3" bestFit="1" customWidth="1"/>
    <col min="31" max="31" width="22.375" style="3" bestFit="1" customWidth="1"/>
    <col min="32" max="32" width="27.25" style="3" bestFit="1" customWidth="1"/>
    <col min="33" max="34" width="23.5" style="3" bestFit="1" customWidth="1"/>
    <col min="35" max="35" width="13.875" style="3" bestFit="1" customWidth="1"/>
    <col min="36" max="16384" width="8.625" style="3"/>
  </cols>
  <sheetData>
    <row r="1" spans="1:35" s="1" customFormat="1" ht="30.75" thickBot="1" x14ac:dyDescent="0.45">
      <c r="B1" s="2" t="s">
        <v>111</v>
      </c>
      <c r="C1" s="2"/>
      <c r="D1" s="2"/>
      <c r="M1" s="48"/>
      <c r="N1" s="48"/>
      <c r="O1" s="48"/>
    </row>
    <row r="2" spans="1:35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35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35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35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35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35" customFormat="1" ht="24" x14ac:dyDescent="0.2">
      <c r="A7" s="30"/>
      <c r="B7" s="43" t="str">
        <f>S16</f>
        <v>Nela Kottferová</v>
      </c>
      <c r="C7" s="37" t="str">
        <f>S17</f>
        <v>Yelysey Udodov</v>
      </c>
      <c r="D7" s="38" t="str">
        <f>S18</f>
        <v>Sára Kottferová</v>
      </c>
      <c r="E7" s="39" t="str">
        <f>S19</f>
        <v>Adam Dubecký</v>
      </c>
      <c r="F7" s="47" t="str">
        <f>S20</f>
        <v>Sandra Slagter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35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35" ht="23.25" x14ac:dyDescent="0.35">
      <c r="B9" s="4" t="s">
        <v>0</v>
      </c>
      <c r="C9" s="4"/>
      <c r="D9" s="4"/>
      <c r="U9"/>
      <c r="AC9" s="3" t="s">
        <v>270</v>
      </c>
    </row>
    <row r="10" spans="1:35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118</v>
      </c>
      <c r="K10" s="11" t="s">
        <v>117</v>
      </c>
      <c r="L10" s="11" t="s">
        <v>29</v>
      </c>
      <c r="M10" s="51" t="s">
        <v>87</v>
      </c>
      <c r="N10" s="51" t="s">
        <v>119</v>
      </c>
      <c r="O10" s="51" t="s">
        <v>88</v>
      </c>
      <c r="P10" s="7" t="s">
        <v>47</v>
      </c>
      <c r="S10" s="21" t="s">
        <v>46</v>
      </c>
      <c r="T10" t="s">
        <v>42</v>
      </c>
      <c r="U10"/>
      <c r="X10" s="21" t="s">
        <v>85</v>
      </c>
      <c r="Y10" t="s">
        <v>86</v>
      </c>
      <c r="Z10"/>
      <c r="AB10" s="21" t="s">
        <v>86</v>
      </c>
      <c r="AC10" s="21" t="s">
        <v>271</v>
      </c>
      <c r="AD10"/>
      <c r="AE10"/>
      <c r="AF10"/>
      <c r="AG10"/>
      <c r="AH10"/>
      <c r="AI10"/>
    </row>
    <row r="11" spans="1:35" ht="18" x14ac:dyDescent="0.25">
      <c r="B11" s="29">
        <v>45894</v>
      </c>
      <c r="C11" s="9" t="s">
        <v>113</v>
      </c>
      <c r="D11" s="17" t="s">
        <v>52</v>
      </c>
      <c r="E11" s="8" t="s">
        <v>229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Priezvisko]],Data!$E$62:$I$155,5,0)</f>
        <v>1.2</v>
      </c>
      <c r="K11" s="84">
        <f>VLOOKUP(Workouts[[#This Row],[Tréner]],Data!$N$32:$O$48,2,0)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Priezvisko]],Data!$E$62:$G$155,2,0)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Priezvisko]],Data!$E$62:$G$155,3,0)</f>
        <v>Tóth, Tomáš</v>
      </c>
      <c r="P11" s="8"/>
      <c r="R11" s="3">
        <v>1</v>
      </c>
      <c r="S11" s="22" t="s">
        <v>225</v>
      </c>
      <c r="T11" s="122">
        <v>279.60000000000002</v>
      </c>
      <c r="U11"/>
      <c r="X11" s="22" t="s">
        <v>52</v>
      </c>
      <c r="Y11" s="122">
        <v>24</v>
      </c>
      <c r="Z11"/>
      <c r="AB11" s="21" t="s">
        <v>85</v>
      </c>
      <c r="AC11" t="s">
        <v>16</v>
      </c>
      <c r="AD11" t="s">
        <v>48</v>
      </c>
      <c r="AE11"/>
      <c r="AF11"/>
      <c r="AG11"/>
      <c r="AH11"/>
      <c r="AI11"/>
    </row>
    <row r="12" spans="1:35" ht="18" x14ac:dyDescent="0.25">
      <c r="B12" s="29">
        <v>45894</v>
      </c>
      <c r="C12" s="9" t="s">
        <v>113</v>
      </c>
      <c r="D12" s="17" t="s">
        <v>34</v>
      </c>
      <c r="E12" s="8" t="s">
        <v>229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Priezvisko]],Data!$E$62:$I$155,5,0)</f>
        <v>1.1499999999999999</v>
      </c>
      <c r="K12" s="84">
        <f>VLOOKUP(Workouts[[#This Row],[Tréner]],Data!$N$32:$O$48,2,0)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Priezvisko]],Data!$E$62:$G$155,2,0)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Priezvisko]],Data!$E$62:$G$155,3,0)</f>
        <v>Tóth, Tomáš</v>
      </c>
      <c r="P12" s="8"/>
      <c r="R12" s="3">
        <v>2</v>
      </c>
      <c r="S12" s="22" t="s">
        <v>34</v>
      </c>
      <c r="T12" s="122">
        <v>263.35000000000002</v>
      </c>
      <c r="U12"/>
      <c r="X12" s="22" t="s">
        <v>225</v>
      </c>
      <c r="Y12" s="122">
        <v>20</v>
      </c>
      <c r="Z12"/>
      <c r="AB12" s="22" t="s">
        <v>67</v>
      </c>
      <c r="AC12" s="122">
        <v>8</v>
      </c>
      <c r="AD12" s="122">
        <v>8</v>
      </c>
      <c r="AE12"/>
      <c r="AF12"/>
      <c r="AG12"/>
      <c r="AH12"/>
      <c r="AI12"/>
    </row>
    <row r="13" spans="1:35" ht="18" x14ac:dyDescent="0.25">
      <c r="B13" s="29">
        <v>45894</v>
      </c>
      <c r="C13" s="9" t="s">
        <v>113</v>
      </c>
      <c r="D13" s="17" t="s">
        <v>4</v>
      </c>
      <c r="E13" s="10" t="s">
        <v>229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Priezvisko]],Data!$E$62:$I$155,5,0)</f>
        <v>1.2</v>
      </c>
      <c r="K13" s="84">
        <f>VLOOKUP(Workouts[[#This Row],[Tréner]],Data!$N$32:$O$48,2,0)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Priezvisko]],Data!$E$62:$G$155,2,0)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Priezvisko]],Data!$E$62:$G$155,3,0)</f>
        <v>Lorinčík, Dušan</v>
      </c>
      <c r="P13" s="10"/>
      <c r="R13" s="3">
        <v>3</v>
      </c>
      <c r="S13" s="22" t="s">
        <v>227</v>
      </c>
      <c r="T13" s="122">
        <v>173.99999999999997</v>
      </c>
      <c r="U13"/>
      <c r="X13" s="22" t="s">
        <v>34</v>
      </c>
      <c r="Y13" s="122">
        <v>19</v>
      </c>
      <c r="Z13"/>
      <c r="AB13" s="22" t="s">
        <v>69</v>
      </c>
      <c r="AC13" s="122">
        <v>7</v>
      </c>
      <c r="AD13" s="122">
        <v>7</v>
      </c>
      <c r="AE13"/>
      <c r="AF13"/>
      <c r="AG13"/>
      <c r="AH13"/>
      <c r="AI13"/>
    </row>
    <row r="14" spans="1:35" ht="18" x14ac:dyDescent="0.25">
      <c r="B14" s="29">
        <v>45913</v>
      </c>
      <c r="C14" s="91" t="s">
        <v>224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Priezvisko]],Data!$E$62:$I$155,5,0)</f>
        <v>1.1499999999999999</v>
      </c>
      <c r="K14" s="92">
        <f>VLOOKUP(Workouts[[#This Row],[Tréner]],Data!$N$32:$O$48,2,0)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Priezvisko]],Data!$E$62:$G$155,2,0)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Priezvisko]],Data!$E$62:$G$155,3,0)</f>
        <v>Tóth, Tomáš</v>
      </c>
      <c r="P14" s="10"/>
      <c r="R14" s="3">
        <v>4</v>
      </c>
      <c r="S14" s="22" t="s">
        <v>52</v>
      </c>
      <c r="T14" s="122">
        <v>153.59999999999997</v>
      </c>
      <c r="U14"/>
      <c r="X14" s="22" t="s">
        <v>4</v>
      </c>
      <c r="Y14" s="122">
        <v>19</v>
      </c>
      <c r="Z14"/>
      <c r="AB14" s="22" t="s">
        <v>34</v>
      </c>
      <c r="AC14" s="122">
        <v>7</v>
      </c>
      <c r="AD14" s="122">
        <v>7</v>
      </c>
      <c r="AE14"/>
      <c r="AF14"/>
      <c r="AG14"/>
      <c r="AH14"/>
      <c r="AI14"/>
    </row>
    <row r="15" spans="1:35" ht="18" x14ac:dyDescent="0.25">
      <c r="B15" s="29">
        <v>45913</v>
      </c>
      <c r="C15" s="91" t="s">
        <v>224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Priezvisko]],Data!$E$62:$I$155,5,0)</f>
        <v>1.2</v>
      </c>
      <c r="K15" s="92">
        <f>VLOOKUP(Workouts[[#This Row],[Tréner]],Data!$N$32:$O$48,2,0)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Priezvisko]],Data!$E$62:$G$155,2,0)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Priezvisko]],Data!$E$62:$G$155,3,0)</f>
        <v>Tóth, Tomáš</v>
      </c>
      <c r="P15" s="10"/>
      <c r="R15" s="3">
        <v>5</v>
      </c>
      <c r="S15" s="22" t="s">
        <v>4</v>
      </c>
      <c r="T15" s="122">
        <v>124.79999999999995</v>
      </c>
      <c r="U15"/>
      <c r="X15" s="22" t="s">
        <v>227</v>
      </c>
      <c r="Y15" s="122">
        <v>19</v>
      </c>
      <c r="Z15"/>
      <c r="AB15" s="22" t="s">
        <v>83</v>
      </c>
      <c r="AC15" s="122">
        <v>7</v>
      </c>
      <c r="AD15" s="122">
        <v>7</v>
      </c>
      <c r="AE15"/>
      <c r="AF15"/>
      <c r="AG15"/>
      <c r="AH15"/>
      <c r="AI15"/>
    </row>
    <row r="16" spans="1:35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Priezvisko]],Data!$E$62:$I$155,5,0)</f>
        <v>1.2</v>
      </c>
      <c r="K16" s="92">
        <f>VLOOKUP(Workouts[[#This Row],[Tréner]],Data!$N$32:$O$48,2,0)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Priezvisko]],Data!$E$62:$G$155,2,0)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Priezvisko]],Data!$E$62:$G$155,3,0)</f>
        <v>Lorinčík, Dušan</v>
      </c>
      <c r="P16" s="10"/>
      <c r="R16" s="3">
        <v>6</v>
      </c>
      <c r="S16" s="22" t="s">
        <v>54</v>
      </c>
      <c r="T16" s="122">
        <v>73.5</v>
      </c>
      <c r="U16"/>
      <c r="X16" s="22" t="s">
        <v>40</v>
      </c>
      <c r="Y16" s="122">
        <v>15</v>
      </c>
      <c r="Z16"/>
      <c r="AB16" s="22" t="s">
        <v>70</v>
      </c>
      <c r="AC16" s="122">
        <v>7</v>
      </c>
      <c r="AD16" s="122">
        <v>7</v>
      </c>
      <c r="AE16"/>
      <c r="AF16"/>
      <c r="AG16"/>
      <c r="AH16"/>
      <c r="AI16"/>
    </row>
    <row r="17" spans="2:35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Priezvisko]],Data!$E$62:$I$155,5,0)</f>
        <v>1.1499999999999999</v>
      </c>
      <c r="K17" s="92">
        <f>VLOOKUP(Workouts[[#This Row],[Tréner]],Data!$N$32:$O$48,2,0)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Priezvisko]],Data!$E$62:$G$155,2,0)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Priezvisko]],Data!$E$62:$G$155,3,0)</f>
        <v>Tóth, Tomáš</v>
      </c>
      <c r="P17" s="10"/>
      <c r="R17" s="3">
        <v>7</v>
      </c>
      <c r="S17" s="22" t="s">
        <v>40</v>
      </c>
      <c r="T17" s="122">
        <v>73.2</v>
      </c>
      <c r="U17"/>
      <c r="X17" s="22" t="s">
        <v>54</v>
      </c>
      <c r="Y17" s="122">
        <v>10</v>
      </c>
      <c r="Z17"/>
      <c r="AB17" s="22" t="s">
        <v>54</v>
      </c>
      <c r="AC17" s="122">
        <v>7</v>
      </c>
      <c r="AD17" s="122">
        <v>7</v>
      </c>
      <c r="AE17"/>
      <c r="AF17"/>
      <c r="AG17"/>
      <c r="AH17"/>
      <c r="AI17"/>
    </row>
    <row r="18" spans="2:35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Priezvisko]],Data!$E$62:$I$155,5,0)</f>
        <v>1.2</v>
      </c>
      <c r="K18" s="92">
        <f>VLOOKUP(Workouts[[#This Row],[Tréner]],Data!$N$32:$O$48,2,0)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Priezvisko]],Data!$E$62:$G$155,2,0)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Priezvisko]],Data!$E$62:$G$155,3,0)</f>
        <v>Tóth, Tomáš</v>
      </c>
      <c r="P18" s="10"/>
      <c r="R18" s="3">
        <v>8</v>
      </c>
      <c r="S18" s="22" t="s">
        <v>55</v>
      </c>
      <c r="T18" s="122">
        <v>59.85</v>
      </c>
      <c r="U18"/>
      <c r="X18" s="22" t="s">
        <v>67</v>
      </c>
      <c r="Y18" s="122">
        <v>9</v>
      </c>
      <c r="Z18"/>
      <c r="AB18" s="22" t="s">
        <v>225</v>
      </c>
      <c r="AC18" s="122">
        <v>6</v>
      </c>
      <c r="AD18" s="122">
        <v>6</v>
      </c>
      <c r="AE18"/>
      <c r="AF18"/>
      <c r="AG18"/>
      <c r="AH18"/>
      <c r="AI18"/>
    </row>
    <row r="19" spans="2:35" ht="18" x14ac:dyDescent="0.25">
      <c r="B19" s="29">
        <v>45921</v>
      </c>
      <c r="C19" s="91" t="s">
        <v>14</v>
      </c>
      <c r="D19" s="17" t="s">
        <v>157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Priezvisko]],Data!$E$62:$I$155,5,0)</f>
        <v>1.05</v>
      </c>
      <c r="K19" s="92">
        <f>VLOOKUP(Workouts[[#This Row],[Tréner]],Data!$N$32:$O$48,2,0)</f>
        <v>2.5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Priezvisko]],Data!$E$62:$G$155,2,0)</f>
        <v>POHODA Trnava</v>
      </c>
      <c r="N19" s="85">
        <f>Workouts[[#This Row],[Body spolu]]*Workouts[[#This Row],[koef. Trénera]]</f>
        <v>36.75</v>
      </c>
      <c r="O19" s="52" t="str">
        <f>VLOOKUP(Workouts[[#This Row],[Meno Priezvisko]],Data!$E$62:$G$155,3,0)</f>
        <v>Varga, Patrik</v>
      </c>
      <c r="P19" s="10"/>
      <c r="R19" s="3">
        <v>9</v>
      </c>
      <c r="S19" s="22" t="s">
        <v>67</v>
      </c>
      <c r="T19" s="122">
        <v>57.750000000000007</v>
      </c>
      <c r="U19"/>
      <c r="X19" s="22" t="s">
        <v>55</v>
      </c>
      <c r="Y19" s="122">
        <v>9</v>
      </c>
      <c r="Z19"/>
      <c r="AB19" s="22" t="s">
        <v>80</v>
      </c>
      <c r="AC19" s="122">
        <v>6</v>
      </c>
      <c r="AD19" s="122">
        <v>6</v>
      </c>
      <c r="AE19"/>
      <c r="AF19"/>
      <c r="AG19"/>
      <c r="AH19"/>
      <c r="AI19"/>
    </row>
    <row r="20" spans="2:35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Priezvisko]],Data!$E$62:$I$155,5,0)</f>
        <v>1.2</v>
      </c>
      <c r="K20" s="92">
        <f>VLOOKUP(Workouts[[#This Row],[Tréner]],Data!$N$32:$O$48,2,0)</f>
        <v>2</v>
      </c>
      <c r="L20" s="90">
        <f>(Workouts[[#This Row],[Body za Umiestnenie]]+Workouts[[#This Row],[Body Účasť]])*Workouts[[#This Row],[koef. hráča]]</f>
        <v>9.6</v>
      </c>
      <c r="M20" s="52" t="str">
        <f>VLOOKUP(Workouts[[#This Row],[Meno Priezvisko]],Data!$E$62:$G$155,2,0)</f>
        <v>ŠK Pionierska</v>
      </c>
      <c r="N20" s="85">
        <f>Workouts[[#This Row],[Body spolu]]*Workouts[[#This Row],[koef. Trénera]]</f>
        <v>19.2</v>
      </c>
      <c r="O20" s="52" t="str">
        <f>VLOOKUP(Workouts[[#This Row],[Meno Priezvisko]],Data!$E$62:$G$155,3,0)</f>
        <v>Lorinčík, Dušan</v>
      </c>
      <c r="P20" s="10"/>
      <c r="R20" s="3">
        <v>10</v>
      </c>
      <c r="S20" s="22" t="s">
        <v>157</v>
      </c>
      <c r="T20" s="122">
        <v>43.05</v>
      </c>
      <c r="U20"/>
      <c r="X20" s="22" t="s">
        <v>83</v>
      </c>
      <c r="Y20" s="122">
        <v>8</v>
      </c>
      <c r="Z20"/>
      <c r="AB20" s="22" t="s">
        <v>227</v>
      </c>
      <c r="AC20" s="122">
        <v>6</v>
      </c>
      <c r="AD20" s="122">
        <v>6</v>
      </c>
      <c r="AE20"/>
      <c r="AF20"/>
      <c r="AG20"/>
      <c r="AH20"/>
      <c r="AI20"/>
    </row>
    <row r="21" spans="2:35" ht="18" x14ac:dyDescent="0.25">
      <c r="B21" s="29">
        <v>45921</v>
      </c>
      <c r="C21" s="91" t="s">
        <v>14</v>
      </c>
      <c r="D21" s="17" t="s">
        <v>225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Priezvisko]],Data!$E$62:$I$155,5,0)</f>
        <v>1.2</v>
      </c>
      <c r="K21" s="92">
        <f>VLOOKUP(Workouts[[#This Row],[Tréner]],Data!$N$32:$O$48,2,0)</f>
        <v>2.5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Priezvisko]],Data!$E$62:$G$155,2,0)</f>
        <v>POHODA Trnava</v>
      </c>
      <c r="N21" s="85">
        <f>Workouts[[#This Row],[Body spolu]]*Workouts[[#This Row],[koef. Trénera]]</f>
        <v>53.999999999999993</v>
      </c>
      <c r="O21" s="52" t="str">
        <f>VLOOKUP(Workouts[[#This Row],[Meno Priezvisko]],Data!$E$62:$G$155,3,0)</f>
        <v>Varga, Patrik</v>
      </c>
      <c r="P21" s="10"/>
      <c r="R21" s="3">
        <v>11</v>
      </c>
      <c r="S21" s="22" t="s">
        <v>69</v>
      </c>
      <c r="T21" s="122">
        <v>42</v>
      </c>
      <c r="U21"/>
      <c r="X21" s="22" t="s">
        <v>70</v>
      </c>
      <c r="Y21" s="122">
        <v>8</v>
      </c>
      <c r="Z21"/>
      <c r="AB21" s="22" t="s">
        <v>55</v>
      </c>
      <c r="AC21" s="122">
        <v>6</v>
      </c>
      <c r="AD21" s="122">
        <v>6</v>
      </c>
      <c r="AE21"/>
      <c r="AF21"/>
      <c r="AG21"/>
      <c r="AH21"/>
      <c r="AI21"/>
    </row>
    <row r="22" spans="2:35" ht="18" x14ac:dyDescent="0.25">
      <c r="B22" s="29">
        <v>45928</v>
      </c>
      <c r="C22" s="91" t="s">
        <v>224</v>
      </c>
      <c r="D22" s="17" t="s">
        <v>227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Priezvisko]],Data!$E$62:$I$155,5,0)</f>
        <v>1.2</v>
      </c>
      <c r="K22" s="92">
        <f>VLOOKUP(Workouts[[#This Row],[Tréner]],Data!$N$32:$O$48,2,0)</f>
        <v>2.5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Priezvisko]],Data!$E$62:$G$155,2,0)</f>
        <v>POHODA Trnava</v>
      </c>
      <c r="N22" s="85">
        <f>Workouts[[#This Row],[Body spolu]]*Workouts[[#This Row],[koef. Trénera]]</f>
        <v>24</v>
      </c>
      <c r="O22" s="52" t="str">
        <f>VLOOKUP(Workouts[[#This Row],[Meno Priezvisko]],Data!$E$62:$G$155,3,0)</f>
        <v>Varga, Patrik</v>
      </c>
      <c r="P22" s="10"/>
      <c r="R22" s="3">
        <v>12</v>
      </c>
      <c r="S22" s="22" t="s">
        <v>84</v>
      </c>
      <c r="T22" s="122">
        <v>39.900000000000006</v>
      </c>
      <c r="U22"/>
      <c r="X22" s="22" t="s">
        <v>69</v>
      </c>
      <c r="Y22" s="122">
        <v>8</v>
      </c>
      <c r="Z22"/>
      <c r="AB22" s="22" t="s">
        <v>158</v>
      </c>
      <c r="AC22" s="122">
        <v>6</v>
      </c>
      <c r="AD22" s="122">
        <v>6</v>
      </c>
      <c r="AE22"/>
      <c r="AF22"/>
      <c r="AG22"/>
      <c r="AH22"/>
      <c r="AI22"/>
    </row>
    <row r="23" spans="2:35" ht="18" x14ac:dyDescent="0.25">
      <c r="B23" s="29">
        <v>45928</v>
      </c>
      <c r="C23" s="91" t="s">
        <v>224</v>
      </c>
      <c r="D23" s="17" t="s">
        <v>225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Priezvisko]],Data!$E$62:$I$155,5,0)</f>
        <v>1.2</v>
      </c>
      <c r="K23" s="92">
        <f>VLOOKUP(Workouts[[#This Row],[Tréner]],Data!$N$32:$O$48,2,0)</f>
        <v>2.5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Priezvisko]],Data!$E$62:$G$155,2,0)</f>
        <v>POHODA Trnava</v>
      </c>
      <c r="N23" s="85">
        <f>Workouts[[#This Row],[Body spolu]]*Workouts[[#This Row],[koef. Trénera]]</f>
        <v>21</v>
      </c>
      <c r="O23" s="52" t="str">
        <f>VLOOKUP(Workouts[[#This Row],[Meno Priezvisko]],Data!$E$62:$G$155,3,0)</f>
        <v>Varga, Patrik</v>
      </c>
      <c r="P23" s="10"/>
      <c r="R23" s="124">
        <v>13</v>
      </c>
      <c r="S23" s="22" t="s">
        <v>80</v>
      </c>
      <c r="T23" s="122">
        <v>38.850000000000009</v>
      </c>
      <c r="U23"/>
      <c r="X23" s="22" t="s">
        <v>84</v>
      </c>
      <c r="Y23" s="122">
        <v>7</v>
      </c>
      <c r="Z23"/>
      <c r="AB23" s="22" t="s">
        <v>84</v>
      </c>
      <c r="AC23" s="122">
        <v>6</v>
      </c>
      <c r="AD23" s="122">
        <v>6</v>
      </c>
      <c r="AE23"/>
      <c r="AF23"/>
      <c r="AG23"/>
      <c r="AH23"/>
      <c r="AI23"/>
    </row>
    <row r="24" spans="2:35" ht="18" x14ac:dyDescent="0.25">
      <c r="B24" s="29">
        <v>45928</v>
      </c>
      <c r="C24" s="91" t="s">
        <v>224</v>
      </c>
      <c r="D24" s="17" t="s">
        <v>159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Priezvisko]],Data!$E$62:$I$155,5,0)</f>
        <v>1.05</v>
      </c>
      <c r="K24" s="92">
        <f>VLOOKUP(Workouts[[#This Row],[Tréner]],Data!$N$32:$O$48,2,0)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Priezvisko]],Data!$E$62:$G$155,2,0)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Priezvisko]],Data!$E$62:$G$155,3,0)</f>
        <v>Fecák, Tomáš</v>
      </c>
      <c r="P24" s="10"/>
      <c r="R24" s="124">
        <v>13</v>
      </c>
      <c r="S24" s="22" t="s">
        <v>70</v>
      </c>
      <c r="T24" s="122">
        <v>38.85</v>
      </c>
      <c r="U24"/>
      <c r="X24" s="22" t="s">
        <v>80</v>
      </c>
      <c r="Y24" s="122">
        <v>7</v>
      </c>
      <c r="Z24"/>
      <c r="AB24" s="22" t="s">
        <v>63</v>
      </c>
      <c r="AC24" s="122">
        <v>6</v>
      </c>
      <c r="AD24" s="122">
        <v>6</v>
      </c>
      <c r="AE24"/>
      <c r="AF24"/>
      <c r="AG24"/>
      <c r="AH24"/>
      <c r="AI24"/>
    </row>
    <row r="25" spans="2:35" ht="18" x14ac:dyDescent="0.25">
      <c r="B25" s="29">
        <v>45928</v>
      </c>
      <c r="C25" s="91" t="s">
        <v>224</v>
      </c>
      <c r="D25" s="17" t="s">
        <v>80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Priezvisko]],Data!$E$62:$I$155,5,0)</f>
        <v>1.05</v>
      </c>
      <c r="K25" s="92">
        <f>VLOOKUP(Workouts[[#This Row],[Tréner]],Data!$N$32:$O$48,2,0)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Priezvisko]],Data!$E$62:$G$155,2,0)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Priezvisko]],Data!$E$62:$G$155,3,0)</f>
        <v>Kuchárik, Tomáš</v>
      </c>
      <c r="P25" s="10"/>
      <c r="R25" s="123">
        <v>15</v>
      </c>
      <c r="S25" s="22" t="s">
        <v>53</v>
      </c>
      <c r="T25" s="122">
        <v>36.75</v>
      </c>
      <c r="U25"/>
      <c r="X25" s="22" t="s">
        <v>38</v>
      </c>
      <c r="Y25" s="122">
        <v>6</v>
      </c>
      <c r="Z25"/>
      <c r="AB25" s="22" t="s">
        <v>262</v>
      </c>
      <c r="AC25" s="122">
        <v>5</v>
      </c>
      <c r="AD25" s="122">
        <v>5</v>
      </c>
      <c r="AE25"/>
      <c r="AF25"/>
      <c r="AG25"/>
      <c r="AH25"/>
      <c r="AI25"/>
    </row>
    <row r="26" spans="2:35" ht="18" x14ac:dyDescent="0.25">
      <c r="B26" s="29">
        <v>45928</v>
      </c>
      <c r="C26" s="91" t="s">
        <v>224</v>
      </c>
      <c r="D26" s="17" t="s">
        <v>155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Priezvisko]],Data!$E$62:$I$155,5,0)</f>
        <v>1</v>
      </c>
      <c r="K26" s="92">
        <f>VLOOKUP(Workouts[[#This Row],[Tréner]],Data!$N$32:$O$48,2,0)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Priezvisko]],Data!$E$62:$G$155,2,0)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Priezvisko]],Data!$E$62:$G$155,3,0)</f>
        <v>Tóth, Tomáš</v>
      </c>
      <c r="P26" s="10"/>
      <c r="R26" s="123">
        <v>15</v>
      </c>
      <c r="S26" s="22" t="s">
        <v>83</v>
      </c>
      <c r="T26" s="122">
        <v>36.75</v>
      </c>
      <c r="X26" s="22" t="s">
        <v>262</v>
      </c>
      <c r="Y26" s="122">
        <v>6</v>
      </c>
      <c r="Z26"/>
      <c r="AB26" s="22" t="s">
        <v>38</v>
      </c>
      <c r="AC26" s="122">
        <v>5</v>
      </c>
      <c r="AD26" s="122">
        <v>5</v>
      </c>
      <c r="AE26"/>
      <c r="AF26"/>
      <c r="AG26"/>
      <c r="AH26"/>
      <c r="AI26"/>
    </row>
    <row r="27" spans="2:35" ht="18" x14ac:dyDescent="0.25">
      <c r="B27" s="29">
        <v>45928</v>
      </c>
      <c r="C27" s="91" t="s">
        <v>224</v>
      </c>
      <c r="D27" s="17" t="s">
        <v>84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Priezvisko]],Data!$E$62:$I$155,5,0)</f>
        <v>1.05</v>
      </c>
      <c r="K27" s="92">
        <f>VLOOKUP(Workouts[[#This Row],[Tréner]],Data!$N$32:$O$48,2,0)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Priezvisko]],Data!$E$62:$G$155,2,0)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Priezvisko]],Data!$E$62:$G$155,3,0)</f>
        <v>Kuchárik, Tomáš</v>
      </c>
      <c r="P27" s="10"/>
      <c r="S27" s="22" t="s">
        <v>63</v>
      </c>
      <c r="T27" s="122">
        <v>32.550000000000004</v>
      </c>
      <c r="X27" s="22" t="s">
        <v>158</v>
      </c>
      <c r="Y27" s="122">
        <v>6</v>
      </c>
      <c r="Z27"/>
      <c r="AB27" s="22" t="s">
        <v>53</v>
      </c>
      <c r="AC27" s="122">
        <v>5</v>
      </c>
      <c r="AD27" s="122">
        <v>5</v>
      </c>
      <c r="AE27"/>
      <c r="AF27"/>
      <c r="AG27"/>
      <c r="AH27"/>
      <c r="AI27"/>
    </row>
    <row r="28" spans="2:35" ht="18" x14ac:dyDescent="0.25">
      <c r="B28" s="29">
        <v>45928</v>
      </c>
      <c r="C28" s="91" t="s">
        <v>224</v>
      </c>
      <c r="D28" s="17" t="s">
        <v>83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Priezvisko]],Data!$E$62:$I$155,5,0)</f>
        <v>1.05</v>
      </c>
      <c r="K28" s="92">
        <f>VLOOKUP(Workouts[[#This Row],[Tréner]],Data!$N$32:$O$48,2,0)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Priezvisko]],Data!$E$62:$G$155,2,0)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Priezvisko]],Data!$E$62:$G$155,3,0)</f>
        <v>Kuchárik, Tomáš</v>
      </c>
      <c r="P28" s="10"/>
      <c r="S28" s="22" t="s">
        <v>65</v>
      </c>
      <c r="T28" s="122">
        <v>30.450000000000003</v>
      </c>
      <c r="X28" s="22" t="s">
        <v>53</v>
      </c>
      <c r="Y28" s="122">
        <v>6</v>
      </c>
      <c r="AB28" s="22" t="s">
        <v>156</v>
      </c>
      <c r="AC28" s="122">
        <v>4</v>
      </c>
      <c r="AD28" s="122">
        <v>4</v>
      </c>
      <c r="AE28"/>
      <c r="AF28"/>
      <c r="AG28"/>
      <c r="AH28"/>
      <c r="AI28"/>
    </row>
    <row r="29" spans="2:35" ht="18" x14ac:dyDescent="0.25">
      <c r="B29" s="29">
        <v>45928</v>
      </c>
      <c r="C29" s="91" t="s">
        <v>224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Priezvisko]],Data!$E$62:$I$155,5,0)</f>
        <v>1.1499999999999999</v>
      </c>
      <c r="K29" s="92">
        <f>VLOOKUP(Workouts[[#This Row],[Tréner]],Data!$N$32:$O$48,2,0)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Priezvisko]],Data!$E$62:$G$155,2,0)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Priezvisko]],Data!$E$62:$G$155,3,0)</f>
        <v>Tóth, Tomáš</v>
      </c>
      <c r="P29" s="10"/>
      <c r="S29" s="22" t="s">
        <v>38</v>
      </c>
      <c r="T29" s="122">
        <v>29.400000000000002</v>
      </c>
      <c r="X29" s="22" t="s">
        <v>63</v>
      </c>
      <c r="Y29" s="122">
        <v>6</v>
      </c>
      <c r="AB29" s="22" t="s">
        <v>244</v>
      </c>
      <c r="AC29" s="122">
        <v>4</v>
      </c>
      <c r="AD29" s="122">
        <v>4</v>
      </c>
      <c r="AE29"/>
      <c r="AF29"/>
      <c r="AG29"/>
      <c r="AH29"/>
      <c r="AI29"/>
    </row>
    <row r="30" spans="2:35" ht="18" x14ac:dyDescent="0.25">
      <c r="B30" s="29">
        <v>45928</v>
      </c>
      <c r="C30" s="91" t="s">
        <v>224</v>
      </c>
      <c r="D30" s="17" t="s">
        <v>157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Priezvisko]],Data!$E$62:$I$155,5,0)</f>
        <v>1.05</v>
      </c>
      <c r="K30" s="92">
        <f>VLOOKUP(Workouts[[#This Row],[Tréner]],Data!$N$32:$O$48,2,0)</f>
        <v>2.5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Priezvisko]],Data!$E$62:$G$155,2,0)</f>
        <v>POHODA Trnava</v>
      </c>
      <c r="N30" s="85">
        <f>Workouts[[#This Row],[Body spolu]]*Workouts[[#This Row],[koef. Trénera]]</f>
        <v>18.375</v>
      </c>
      <c r="O30" s="52" t="str">
        <f>VLOOKUP(Workouts[[#This Row],[Meno Priezvisko]],Data!$E$62:$G$155,3,0)</f>
        <v>Varga, Patrik</v>
      </c>
      <c r="P30" s="10"/>
      <c r="S30" s="22" t="s">
        <v>43</v>
      </c>
      <c r="T30" s="122">
        <v>27.3</v>
      </c>
      <c r="X30" s="22" t="s">
        <v>157</v>
      </c>
      <c r="Y30" s="122">
        <v>6</v>
      </c>
      <c r="AB30" s="22" t="s">
        <v>240</v>
      </c>
      <c r="AC30" s="122">
        <v>4</v>
      </c>
      <c r="AD30" s="122">
        <v>4</v>
      </c>
      <c r="AE30"/>
      <c r="AF30"/>
      <c r="AG30"/>
      <c r="AH30"/>
      <c r="AI30"/>
    </row>
    <row r="31" spans="2:35" ht="18" x14ac:dyDescent="0.25">
      <c r="B31" s="29">
        <v>45928</v>
      </c>
      <c r="C31" s="91" t="s">
        <v>224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Priezvisko]],Data!$E$62:$I$155,5,0)</f>
        <v>1.05</v>
      </c>
      <c r="K31" s="92">
        <f>VLOOKUP(Workouts[[#This Row],[Tréner]],Data!$N$32:$O$48,2,0)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Priezvisko]],Data!$E$62:$G$155,2,0)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Priezvisko]],Data!$E$62:$G$155,3,0)</f>
        <v>Fecák, Tomáš</v>
      </c>
      <c r="P31" s="10"/>
      <c r="S31" s="22" t="s">
        <v>159</v>
      </c>
      <c r="T31" s="122">
        <v>27.3</v>
      </c>
      <c r="X31" s="22" t="s">
        <v>156</v>
      </c>
      <c r="Y31" s="122">
        <v>5</v>
      </c>
      <c r="AB31" s="22" t="s">
        <v>65</v>
      </c>
      <c r="AC31" s="122">
        <v>4</v>
      </c>
      <c r="AD31" s="122">
        <v>4</v>
      </c>
      <c r="AE31"/>
      <c r="AF31"/>
      <c r="AG31"/>
      <c r="AH31"/>
      <c r="AI31"/>
    </row>
    <row r="32" spans="2:35" ht="18" x14ac:dyDescent="0.25">
      <c r="B32" s="29">
        <v>45928</v>
      </c>
      <c r="C32" s="91" t="s">
        <v>224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Priezvisko]],Data!$E$62:$I$155,5,0)</f>
        <v>1.05</v>
      </c>
      <c r="K32" s="92">
        <f>VLOOKUP(Workouts[[#This Row],[Tréner]],Data!$N$32:$O$48,2,0)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Priezvisko]],Data!$E$62:$G$155,2,0)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Priezvisko]],Data!$E$62:$G$155,3,0)</f>
        <v>Fecák, Tomáš</v>
      </c>
      <c r="P32" s="10"/>
      <c r="S32" s="22" t="s">
        <v>158</v>
      </c>
      <c r="T32" s="122">
        <v>27</v>
      </c>
      <c r="X32" s="22" t="s">
        <v>159</v>
      </c>
      <c r="Y32" s="122">
        <v>5</v>
      </c>
      <c r="AB32" s="22" t="s">
        <v>157</v>
      </c>
      <c r="AC32" s="122">
        <v>4</v>
      </c>
      <c r="AD32" s="122">
        <v>4</v>
      </c>
      <c r="AE32"/>
      <c r="AF32"/>
      <c r="AG32"/>
      <c r="AH32"/>
      <c r="AI32"/>
    </row>
    <row r="33" spans="2:35" ht="18" x14ac:dyDescent="0.25">
      <c r="B33" s="29">
        <v>45928</v>
      </c>
      <c r="C33" s="91" t="s">
        <v>224</v>
      </c>
      <c r="D33" s="17" t="s">
        <v>160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Priezvisko]],Data!$E$62:$I$155,5,0)</f>
        <v>1</v>
      </c>
      <c r="K33" s="92" t="e">
        <f>VLOOKUP(Workouts[[#This Row],[Tréner]],Data!$N$32:$O$48,2,0)</f>
        <v>#N/A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Priezvisko]],Data!$E$62:$G$155,2,0)</f>
        <v>ŠK Pionierska</v>
      </c>
      <c r="N33" s="85" t="e">
        <f>Workouts[[#This Row],[Body spolu]]*Workouts[[#This Row],[koef. Trénera]]</f>
        <v>#N/A</v>
      </c>
      <c r="O33" s="52" t="str">
        <f>VLOOKUP(Workouts[[#This Row],[Meno Priezvisko]],Data!$E$62:$G$155,3,0)</f>
        <v>CHÝBA</v>
      </c>
      <c r="P33" s="10"/>
      <c r="S33" s="22" t="s">
        <v>156</v>
      </c>
      <c r="T33" s="122">
        <v>22.05</v>
      </c>
      <c r="X33" s="22" t="s">
        <v>240</v>
      </c>
      <c r="Y33" s="122">
        <v>4</v>
      </c>
      <c r="AB33" s="22" t="s">
        <v>62</v>
      </c>
      <c r="AC33" s="122">
        <v>4</v>
      </c>
      <c r="AD33" s="122">
        <v>4</v>
      </c>
      <c r="AE33"/>
      <c r="AF33"/>
      <c r="AG33"/>
      <c r="AH33"/>
      <c r="AI33"/>
    </row>
    <row r="34" spans="2:35" ht="18" x14ac:dyDescent="0.25">
      <c r="B34" s="29">
        <v>45928</v>
      </c>
      <c r="C34" s="91" t="s">
        <v>224</v>
      </c>
      <c r="D34" s="17" t="s">
        <v>69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Priezvisko]],Data!$E$62:$I$155,5,0)</f>
        <v>1.05</v>
      </c>
      <c r="K34" s="92">
        <f>VLOOKUP(Workouts[[#This Row],[Tréner]],Data!$N$32:$O$48,2,0)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Priezvisko]],Data!$E$62:$G$155,2,0)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Priezvisko]],Data!$E$62:$G$155,3,0)</f>
        <v>Tužinčin, Lukáš</v>
      </c>
      <c r="P34" s="10"/>
      <c r="S34" s="22" t="s">
        <v>61</v>
      </c>
      <c r="T34" s="122">
        <v>17.850000000000001</v>
      </c>
      <c r="X34" s="22" t="s">
        <v>65</v>
      </c>
      <c r="Y34" s="122">
        <v>4</v>
      </c>
      <c r="AB34" s="22" t="s">
        <v>71</v>
      </c>
      <c r="AC34" s="122">
        <v>4</v>
      </c>
      <c r="AD34" s="122">
        <v>4</v>
      </c>
      <c r="AE34"/>
      <c r="AF34"/>
      <c r="AG34"/>
      <c r="AH34"/>
      <c r="AI34"/>
    </row>
    <row r="35" spans="2:35" ht="18" x14ac:dyDescent="0.25">
      <c r="B35" s="29">
        <v>45928</v>
      </c>
      <c r="C35" s="91" t="s">
        <v>224</v>
      </c>
      <c r="D35" s="17" t="s">
        <v>262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Priezvisko]],Data!$E$62:$I$155,5,0)</f>
        <v>1.05</v>
      </c>
      <c r="K35" s="92">
        <f>VLOOKUP(Workouts[[#This Row],[Tréner]],Data!$N$32:$O$48,2,0)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Priezvisko]],Data!$E$62:$G$155,2,0)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Priezvisko]],Data!$E$62:$G$155,3,0)</f>
        <v>Tužinčin, Lukáš</v>
      </c>
      <c r="P35" s="10"/>
      <c r="S35" s="22" t="s">
        <v>71</v>
      </c>
      <c r="T35" s="122">
        <v>17.850000000000001</v>
      </c>
      <c r="X35" s="22" t="s">
        <v>244</v>
      </c>
      <c r="Y35" s="122">
        <v>4</v>
      </c>
      <c r="AB35" s="22" t="s">
        <v>159</v>
      </c>
      <c r="AC35" s="122">
        <v>4</v>
      </c>
      <c r="AD35" s="122">
        <v>4</v>
      </c>
      <c r="AE35"/>
      <c r="AF35"/>
      <c r="AG35"/>
      <c r="AH35"/>
      <c r="AI35"/>
    </row>
    <row r="36" spans="2:35" ht="18" x14ac:dyDescent="0.25">
      <c r="B36" s="29">
        <v>45928</v>
      </c>
      <c r="C36" s="91" t="s">
        <v>224</v>
      </c>
      <c r="D36" s="17" t="s">
        <v>67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Priezvisko]],Data!$E$62:$I$155,5,0)</f>
        <v>1.05</v>
      </c>
      <c r="K36" s="92">
        <f>VLOOKUP(Workouts[[#This Row],[Tréner]],Data!$N$32:$O$48,2,0)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Priezvisko]],Data!$E$62:$G$155,2,0)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Priezvisko]],Data!$E$62:$G$155,3,0)</f>
        <v>Kohlerová, Klára</v>
      </c>
      <c r="P36" s="10"/>
      <c r="S36" s="22" t="s">
        <v>262</v>
      </c>
      <c r="T36" s="122">
        <v>16.8</v>
      </c>
      <c r="X36" s="22" t="s">
        <v>62</v>
      </c>
      <c r="Y36" s="122">
        <v>4</v>
      </c>
      <c r="AB36" s="22" t="s">
        <v>259</v>
      </c>
      <c r="AC36" s="122">
        <v>3</v>
      </c>
      <c r="AD36" s="122">
        <v>3</v>
      </c>
      <c r="AE36"/>
      <c r="AF36"/>
      <c r="AG36"/>
      <c r="AH36"/>
      <c r="AI36"/>
    </row>
    <row r="37" spans="2:35" ht="18" x14ac:dyDescent="0.25">
      <c r="B37" s="29">
        <v>45928</v>
      </c>
      <c r="C37" s="91" t="s">
        <v>224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Priezvisko]],Data!$E$62:$I$155,5,0)</f>
        <v>1.05</v>
      </c>
      <c r="K37" s="92">
        <f>VLOOKUP(Workouts[[#This Row],[Tréner]],Data!$N$32:$O$48,2,0)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Priezvisko]],Data!$E$62:$G$155,2,0)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Priezvisko]],Data!$E$62:$G$155,3,0)</f>
        <v>Fecák, Tomáš</v>
      </c>
      <c r="P37" s="10"/>
      <c r="S37" s="22" t="s">
        <v>62</v>
      </c>
      <c r="T37" s="122">
        <v>16.8</v>
      </c>
      <c r="X37" s="22" t="s">
        <v>71</v>
      </c>
      <c r="Y37" s="122">
        <v>4</v>
      </c>
      <c r="AB37" s="22" t="s">
        <v>51</v>
      </c>
      <c r="AC37" s="122">
        <v>3</v>
      </c>
      <c r="AD37" s="122">
        <v>3</v>
      </c>
      <c r="AE37"/>
      <c r="AF37"/>
      <c r="AG37"/>
      <c r="AH37"/>
      <c r="AI37"/>
    </row>
    <row r="38" spans="2:35" ht="18" x14ac:dyDescent="0.25">
      <c r="B38" s="29">
        <v>45928</v>
      </c>
      <c r="C38" s="91" t="s">
        <v>224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Priezvisko]],Data!$E$62:$I$155,5,0)</f>
        <v>1.05</v>
      </c>
      <c r="K38" s="92">
        <f>VLOOKUP(Workouts[[#This Row],[Tréner]],Data!$N$32:$O$48,2,0)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Priezvisko]],Data!$E$62:$G$155,2,0)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Priezvisko]],Data!$E$62:$G$155,3,0)</f>
        <v>Fecák, Tomáš</v>
      </c>
      <c r="P38" s="10"/>
      <c r="S38" s="22" t="s">
        <v>66</v>
      </c>
      <c r="T38" s="122">
        <v>15.75</v>
      </c>
      <c r="X38" s="22" t="s">
        <v>66</v>
      </c>
      <c r="Y38" s="122">
        <v>3</v>
      </c>
      <c r="AB38" s="22" t="s">
        <v>58</v>
      </c>
      <c r="AC38" s="122">
        <v>3</v>
      </c>
      <c r="AD38" s="122">
        <v>3</v>
      </c>
      <c r="AE38"/>
      <c r="AF38"/>
      <c r="AG38"/>
      <c r="AH38"/>
      <c r="AI38"/>
    </row>
    <row r="39" spans="2:35" ht="18" x14ac:dyDescent="0.25">
      <c r="B39" s="29">
        <v>45928</v>
      </c>
      <c r="C39" s="91" t="s">
        <v>224</v>
      </c>
      <c r="D39" s="17" t="s">
        <v>158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Priezvisko]],Data!$E$62:$I$155,5,0)</f>
        <v>1</v>
      </c>
      <c r="K39" s="92">
        <f>VLOOKUP(Workouts[[#This Row],[Tréner]],Data!$N$32:$O$48,2,0)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Priezvisko]],Data!$E$62:$G$155,2,0)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Priezvisko]],Data!$E$62:$G$155,3,0)</f>
        <v>Tóth, Tomáš</v>
      </c>
      <c r="P39" s="10"/>
      <c r="S39" s="22" t="s">
        <v>49</v>
      </c>
      <c r="T39" s="122">
        <v>13.65</v>
      </c>
      <c r="X39" s="22" t="s">
        <v>259</v>
      </c>
      <c r="Y39" s="122">
        <v>3</v>
      </c>
      <c r="AB39" s="22" t="s">
        <v>82</v>
      </c>
      <c r="AC39" s="122">
        <v>3</v>
      </c>
      <c r="AD39" s="122">
        <v>3</v>
      </c>
      <c r="AE39"/>
      <c r="AF39"/>
      <c r="AG39"/>
      <c r="AH39"/>
      <c r="AI39"/>
    </row>
    <row r="40" spans="2:35" ht="18" x14ac:dyDescent="0.25">
      <c r="B40" s="29">
        <v>45928</v>
      </c>
      <c r="C40" s="91" t="s">
        <v>224</v>
      </c>
      <c r="D40" s="17" t="s">
        <v>156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Priezvisko]],Data!$E$62:$I$155,5,0)</f>
        <v>1.05</v>
      </c>
      <c r="K40" s="92">
        <f>VLOOKUP(Workouts[[#This Row],[Tréner]],Data!$N$32:$O$48,2,0)</f>
        <v>1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Priezvisko]],Data!$E$62:$G$155,2,0)</f>
        <v>ŠK Pionierska</v>
      </c>
      <c r="N40" s="85">
        <f>Workouts[[#This Row],[Body spolu]]*Workouts[[#This Row],[koef. Trénera]]</f>
        <v>2.1</v>
      </c>
      <c r="O40" s="52" t="str">
        <f>VLOOKUP(Workouts[[#This Row],[Meno Priezvisko]],Data!$E$62:$G$155,3,0)</f>
        <v>Ontong, Daniel</v>
      </c>
      <c r="P40" s="10"/>
      <c r="S40" s="22" t="s">
        <v>240</v>
      </c>
      <c r="T40" s="122">
        <v>13</v>
      </c>
      <c r="X40" s="22" t="s">
        <v>61</v>
      </c>
      <c r="Y40" s="122">
        <v>3</v>
      </c>
      <c r="AB40" s="22" t="s">
        <v>66</v>
      </c>
      <c r="AC40" s="122">
        <v>3</v>
      </c>
      <c r="AD40" s="122">
        <v>3</v>
      </c>
      <c r="AE40"/>
      <c r="AF40"/>
      <c r="AG40"/>
      <c r="AH40"/>
      <c r="AI40"/>
    </row>
    <row r="41" spans="2:35" ht="18" x14ac:dyDescent="0.25">
      <c r="B41" s="29">
        <v>45927</v>
      </c>
      <c r="C41" s="91" t="s">
        <v>230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Priezvisko]],Data!$E$62:$I$155,5,0)</f>
        <v>1.2</v>
      </c>
      <c r="K41" s="92">
        <f>VLOOKUP(Workouts[[#This Row],[Tréner]],Data!$N$32:$O$48,2,0)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Priezvisko]],Data!$E$62:$G$155,2,0)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Priezvisko]],Data!$E$62:$G$155,3,0)</f>
        <v>Lorinčík, Dušan</v>
      </c>
      <c r="P41" s="10"/>
      <c r="S41" s="22" t="s">
        <v>58</v>
      </c>
      <c r="T41" s="122">
        <v>12.100000000000001</v>
      </c>
      <c r="X41" s="22" t="s">
        <v>82</v>
      </c>
      <c r="Y41" s="122">
        <v>3</v>
      </c>
      <c r="AB41" s="22" t="s">
        <v>105</v>
      </c>
      <c r="AC41" s="122">
        <v>2</v>
      </c>
      <c r="AD41" s="122">
        <v>2</v>
      </c>
      <c r="AE41"/>
      <c r="AF41"/>
      <c r="AG41"/>
      <c r="AH41"/>
      <c r="AI41"/>
    </row>
    <row r="42" spans="2:35" ht="18" x14ac:dyDescent="0.25">
      <c r="B42" s="29">
        <v>45927</v>
      </c>
      <c r="C42" s="91" t="s">
        <v>230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Priezvisko]],Data!$E$62:$I$155,5,0)</f>
        <v>1.2</v>
      </c>
      <c r="K42" s="92">
        <f>VLOOKUP(Workouts[[#This Row],[Tréner]],Data!$N$32:$O$48,2,0)</f>
        <v>2</v>
      </c>
      <c r="L42" s="90">
        <f>(Workouts[[#This Row],[Body za Umiestnenie]]+Workouts[[#This Row],[Body Účasť]])*Workouts[[#This Row],[koef. hráča]]</f>
        <v>3.5999999999999996</v>
      </c>
      <c r="M42" s="52" t="str">
        <f>VLOOKUP(Workouts[[#This Row],[Meno Priezvisko]],Data!$E$62:$G$155,2,0)</f>
        <v>ŠK Pionierska</v>
      </c>
      <c r="N42" s="85">
        <f>Workouts[[#This Row],[Body spolu]]*Workouts[[#This Row],[koef. Trénera]]</f>
        <v>7.1999999999999993</v>
      </c>
      <c r="O42" s="52" t="str">
        <f>VLOOKUP(Workouts[[#This Row],[Meno Priezvisko]],Data!$E$62:$G$155,3,0)</f>
        <v>Lorinčík, Dušan</v>
      </c>
      <c r="P42" s="10"/>
      <c r="S42" s="22" t="s">
        <v>244</v>
      </c>
      <c r="T42" s="122">
        <v>11</v>
      </c>
      <c r="X42" s="22" t="s">
        <v>43</v>
      </c>
      <c r="Y42" s="122">
        <v>3</v>
      </c>
      <c r="AB42" s="22" t="s">
        <v>56</v>
      </c>
      <c r="AC42" s="122">
        <v>2</v>
      </c>
      <c r="AD42" s="122">
        <v>2</v>
      </c>
      <c r="AE42"/>
      <c r="AF42"/>
      <c r="AG42"/>
      <c r="AH42"/>
      <c r="AI42"/>
    </row>
    <row r="43" spans="2:35" ht="18" x14ac:dyDescent="0.25">
      <c r="B43" s="29">
        <v>45927</v>
      </c>
      <c r="C43" s="91" t="s">
        <v>230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Priezvisko]],Data!$E$62:$I$155,5,0)</f>
        <v>1.2</v>
      </c>
      <c r="K43" s="92">
        <f>VLOOKUP(Workouts[[#This Row],[Tréner]],Data!$N$32:$O$48,2,0)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Priezvisko]],Data!$E$62:$G$155,2,0)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Priezvisko]],Data!$E$62:$G$155,3,0)</f>
        <v>Tóth, Tomáš</v>
      </c>
      <c r="P43" s="10"/>
      <c r="S43" s="22" t="s">
        <v>234</v>
      </c>
      <c r="T43" s="122">
        <v>11</v>
      </c>
      <c r="X43" s="22" t="s">
        <v>51</v>
      </c>
      <c r="Y43" s="122">
        <v>3</v>
      </c>
      <c r="AB43" s="22" t="s">
        <v>39</v>
      </c>
      <c r="AC43" s="122">
        <v>2</v>
      </c>
      <c r="AD43" s="122">
        <v>2</v>
      </c>
      <c r="AE43"/>
      <c r="AF43"/>
      <c r="AG43"/>
      <c r="AH43"/>
      <c r="AI43"/>
    </row>
    <row r="44" spans="2:35" ht="18" x14ac:dyDescent="0.25">
      <c r="B44" s="29">
        <v>45887</v>
      </c>
      <c r="C44" s="91" t="s">
        <v>113</v>
      </c>
      <c r="D44" s="17" t="s">
        <v>225</v>
      </c>
      <c r="E44" s="10" t="s">
        <v>229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Priezvisko]],Data!$E$62:$I$155,5,0)</f>
        <v>1.2</v>
      </c>
      <c r="K44" s="92">
        <f>VLOOKUP(Workouts[[#This Row],[Tréner]],Data!$N$32:$O$48,2,0)</f>
        <v>2.5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Priezvisko]],Data!$E$62:$G$155,2,0)</f>
        <v>POHODA Trnava</v>
      </c>
      <c r="N44" s="85">
        <f>Workouts[[#This Row],[Body spolu]]*Workouts[[#This Row],[koef. Trénera]]</f>
        <v>6</v>
      </c>
      <c r="O44" s="52" t="str">
        <f>VLOOKUP(Workouts[[#This Row],[Meno Priezvisko]],Data!$E$62:$G$155,3,0)</f>
        <v>Varga, Patrik</v>
      </c>
      <c r="P44" s="10"/>
      <c r="S44" s="22" t="s">
        <v>44</v>
      </c>
      <c r="T44" s="122">
        <v>10.5</v>
      </c>
      <c r="X44" s="22" t="s">
        <v>58</v>
      </c>
      <c r="Y44" s="122">
        <v>3</v>
      </c>
      <c r="AB44" s="22" t="s">
        <v>44</v>
      </c>
      <c r="AC44" s="122">
        <v>2</v>
      </c>
      <c r="AD44" s="122">
        <v>2</v>
      </c>
      <c r="AE44"/>
      <c r="AF44"/>
      <c r="AG44"/>
      <c r="AH44"/>
      <c r="AI44"/>
    </row>
    <row r="45" spans="2:35" ht="18" x14ac:dyDescent="0.25">
      <c r="B45" s="29">
        <v>45887</v>
      </c>
      <c r="C45" s="91" t="s">
        <v>113</v>
      </c>
      <c r="D45" s="17" t="s">
        <v>227</v>
      </c>
      <c r="E45" s="10" t="s">
        <v>229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Priezvisko]],Data!$E$62:$I$155,5,0)</f>
        <v>1.2</v>
      </c>
      <c r="K45" s="92">
        <f>VLOOKUP(Workouts[[#This Row],[Tréner]],Data!$N$32:$O$48,2,0)</f>
        <v>2.5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Priezvisko]],Data!$E$62:$G$155,2,0)</f>
        <v>POHODA Trnava</v>
      </c>
      <c r="N45" s="85">
        <f>Workouts[[#This Row],[Body spolu]]*Workouts[[#This Row],[koef. Trénera]]</f>
        <v>6</v>
      </c>
      <c r="O45" s="52" t="str">
        <f>VLOOKUP(Workouts[[#This Row],[Meno Priezvisko]],Data!$E$62:$G$155,3,0)</f>
        <v>Varga, Patrik</v>
      </c>
      <c r="P45" s="10"/>
      <c r="S45" s="22" t="s">
        <v>155</v>
      </c>
      <c r="T45" s="122">
        <v>10</v>
      </c>
      <c r="X45" s="22" t="s">
        <v>161</v>
      </c>
      <c r="Y45" s="122">
        <v>2</v>
      </c>
      <c r="AB45" s="22" t="s">
        <v>61</v>
      </c>
      <c r="AC45" s="122">
        <v>2</v>
      </c>
      <c r="AD45" s="122">
        <v>2</v>
      </c>
      <c r="AE45"/>
      <c r="AF45"/>
      <c r="AG45"/>
      <c r="AH45"/>
      <c r="AI45"/>
    </row>
    <row r="46" spans="2:35" ht="18" x14ac:dyDescent="0.25">
      <c r="B46" s="29">
        <v>45889</v>
      </c>
      <c r="C46" s="91" t="s">
        <v>113</v>
      </c>
      <c r="D46" s="17" t="s">
        <v>225</v>
      </c>
      <c r="E46" s="10" t="s">
        <v>229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Priezvisko]],Data!$E$62:$I$155,5,0)</f>
        <v>1.2</v>
      </c>
      <c r="K46" s="92">
        <f>VLOOKUP(Workouts[[#This Row],[Tréner]],Data!$N$32:$O$48,2,0)</f>
        <v>2.5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Priezvisko]],Data!$E$62:$G$155,2,0)</f>
        <v>POHODA Trnava</v>
      </c>
      <c r="N46" s="85">
        <f>Workouts[[#This Row],[Body spolu]]*Workouts[[#This Row],[koef. Trénera]]</f>
        <v>6</v>
      </c>
      <c r="O46" s="52" t="str">
        <f>VLOOKUP(Workouts[[#This Row],[Meno Priezvisko]],Data!$E$62:$G$155,3,0)</f>
        <v>Varga, Patrik</v>
      </c>
      <c r="P46" s="10"/>
      <c r="S46" s="22" t="s">
        <v>82</v>
      </c>
      <c r="T46" s="122">
        <v>9.4500000000000011</v>
      </c>
      <c r="X46" s="22" t="s">
        <v>105</v>
      </c>
      <c r="Y46" s="122">
        <v>2</v>
      </c>
      <c r="AB46" s="22" t="s">
        <v>267</v>
      </c>
      <c r="AC46" s="122">
        <v>2</v>
      </c>
      <c r="AD46" s="122">
        <v>2</v>
      </c>
      <c r="AE46"/>
      <c r="AF46"/>
      <c r="AG46"/>
      <c r="AH46"/>
      <c r="AI46"/>
    </row>
    <row r="47" spans="2:35" ht="18" x14ac:dyDescent="0.25">
      <c r="B47" s="29">
        <v>45889</v>
      </c>
      <c r="C47" s="91" t="s">
        <v>113</v>
      </c>
      <c r="D47" s="17" t="s">
        <v>227</v>
      </c>
      <c r="E47" s="10" t="s">
        <v>229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Priezvisko]],Data!$E$62:$I$155,5,0)</f>
        <v>1.2</v>
      </c>
      <c r="K47" s="92">
        <f>VLOOKUP(Workouts[[#This Row],[Tréner]],Data!$N$32:$O$48,2,0)</f>
        <v>2.5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Priezvisko]],Data!$E$62:$G$155,2,0)</f>
        <v>POHODA Trnava</v>
      </c>
      <c r="N47" s="85">
        <f>Workouts[[#This Row],[Body spolu]]*Workouts[[#This Row],[koef. Trénera]]</f>
        <v>6</v>
      </c>
      <c r="O47" s="52" t="str">
        <f>VLOOKUP(Workouts[[#This Row],[Meno Priezvisko]],Data!$E$62:$G$155,3,0)</f>
        <v>Varga, Patrik</v>
      </c>
      <c r="P47" s="10"/>
      <c r="S47" s="22" t="s">
        <v>275</v>
      </c>
      <c r="T47" s="122">
        <v>8</v>
      </c>
      <c r="X47" s="22" t="s">
        <v>108</v>
      </c>
      <c r="Y47" s="122">
        <v>2</v>
      </c>
      <c r="AB47" s="22" t="s">
        <v>235</v>
      </c>
      <c r="AC47" s="122">
        <v>2</v>
      </c>
      <c r="AD47" s="122">
        <v>2</v>
      </c>
      <c r="AE47"/>
      <c r="AF47"/>
      <c r="AG47"/>
      <c r="AH47"/>
      <c r="AI47"/>
    </row>
    <row r="48" spans="2:35" ht="18" x14ac:dyDescent="0.25">
      <c r="B48" s="29">
        <v>45941</v>
      </c>
      <c r="C48" s="91" t="s">
        <v>232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Priezvisko]],Data!$E$62:$I$155,5,0)</f>
        <v>1.2</v>
      </c>
      <c r="K48" s="92">
        <f>VLOOKUP(Workouts[[#This Row],[Tréner]],Data!$N$32:$O$48,2,0)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Priezvisko]],Data!$E$62:$G$155,2,0)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Priezvisko]],Data!$E$62:$G$155,3,0)</f>
        <v>Tóth, Tomáš</v>
      </c>
      <c r="P48" s="10"/>
      <c r="S48" s="22" t="s">
        <v>259</v>
      </c>
      <c r="T48" s="122">
        <v>8</v>
      </c>
      <c r="X48" s="22" t="s">
        <v>235</v>
      </c>
      <c r="Y48" s="122">
        <v>2</v>
      </c>
      <c r="AB48" s="22" t="s">
        <v>49</v>
      </c>
      <c r="AC48" s="122">
        <v>2</v>
      </c>
      <c r="AD48" s="122">
        <v>2</v>
      </c>
      <c r="AE48"/>
      <c r="AF48"/>
      <c r="AG48"/>
      <c r="AH48"/>
      <c r="AI48"/>
    </row>
    <row r="49" spans="2:35" ht="18" x14ac:dyDescent="0.25">
      <c r="B49" s="29">
        <v>45948</v>
      </c>
      <c r="C49" s="91" t="s">
        <v>233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Priezvisko]],Data!$E$62:$I$155,5,0)</f>
        <v>1.2</v>
      </c>
      <c r="K49" s="92">
        <f>VLOOKUP(Workouts[[#This Row],[Tréner]],Data!$N$32:$O$48,2,0)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Priezvisko]],Data!$E$62:$G$155,2,0)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Priezvisko]],Data!$E$62:$G$155,3,0)</f>
        <v>Tóth, Tomáš</v>
      </c>
      <c r="P49" s="10"/>
      <c r="S49" s="22" t="s">
        <v>108</v>
      </c>
      <c r="T49" s="122">
        <v>7.3500000000000005</v>
      </c>
      <c r="X49" s="22" t="s">
        <v>56</v>
      </c>
      <c r="Y49" s="122">
        <v>2</v>
      </c>
      <c r="AB49" s="22" t="s">
        <v>155</v>
      </c>
      <c r="AC49" s="122">
        <v>2</v>
      </c>
      <c r="AD49" s="122">
        <v>2</v>
      </c>
      <c r="AE49"/>
      <c r="AF49"/>
      <c r="AG49"/>
      <c r="AH49"/>
      <c r="AI49"/>
    </row>
    <row r="50" spans="2:35" ht="18" x14ac:dyDescent="0.25">
      <c r="B50" s="29">
        <v>45948</v>
      </c>
      <c r="C50" s="91" t="s">
        <v>233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Priezvisko]],Data!$E$62:$I$155,5,0)</f>
        <v>1.2</v>
      </c>
      <c r="K50" s="92">
        <f>VLOOKUP(Workouts[[#This Row],[Tréner]],Data!$N$32:$O$48,2,0)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Priezvisko]],Data!$E$62:$G$155,2,0)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Priezvisko]],Data!$E$62:$G$155,3,0)</f>
        <v>Lorinčík, Dušan</v>
      </c>
      <c r="P50" s="10"/>
      <c r="S50" s="22" t="s">
        <v>51</v>
      </c>
      <c r="T50" s="122">
        <v>7.35</v>
      </c>
      <c r="X50" s="22" t="s">
        <v>49</v>
      </c>
      <c r="Y50" s="122">
        <v>2</v>
      </c>
      <c r="AB50" s="22" t="s">
        <v>161</v>
      </c>
      <c r="AC50" s="122">
        <v>2</v>
      </c>
      <c r="AD50" s="122">
        <v>2</v>
      </c>
      <c r="AE50"/>
      <c r="AF50"/>
      <c r="AG50"/>
      <c r="AH50"/>
      <c r="AI50"/>
    </row>
    <row r="51" spans="2:35" ht="18" x14ac:dyDescent="0.25">
      <c r="B51" s="29">
        <v>45948</v>
      </c>
      <c r="C51" s="91" t="s">
        <v>233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Priezvisko]],Data!$E$62:$I$155,5,0)</f>
        <v>1.2</v>
      </c>
      <c r="K51" s="92">
        <f>VLOOKUP(Workouts[[#This Row],[Tréner]],Data!$N$32:$O$48,2,0)</f>
        <v>2</v>
      </c>
      <c r="L51" s="90">
        <f>(Workouts[[#This Row],[Body za Umiestnenie]]+Workouts[[#This Row],[Body Účasť]])*Workouts[[#This Row],[koef. hráča]]</f>
        <v>3.5999999999999996</v>
      </c>
      <c r="M51" s="52" t="str">
        <f>VLOOKUP(Workouts[[#This Row],[Meno Priezvisko]],Data!$E$62:$G$155,2,0)</f>
        <v>ŠK Pionierska</v>
      </c>
      <c r="N51" s="85">
        <f>Workouts[[#This Row],[Body spolu]]*Workouts[[#This Row],[koef. Trénera]]</f>
        <v>7.1999999999999993</v>
      </c>
      <c r="O51" s="52" t="str">
        <f>VLOOKUP(Workouts[[#This Row],[Meno Priezvisko]],Data!$E$62:$G$155,3,0)</f>
        <v>Lorinčík, Dušan</v>
      </c>
      <c r="P51" s="10"/>
      <c r="S51" s="22" t="s">
        <v>161</v>
      </c>
      <c r="T51" s="122">
        <v>7.35</v>
      </c>
      <c r="X51" s="22" t="s">
        <v>267</v>
      </c>
      <c r="Y51" s="122">
        <v>2</v>
      </c>
      <c r="AB51" s="22" t="s">
        <v>234</v>
      </c>
      <c r="AC51" s="122">
        <v>2</v>
      </c>
      <c r="AD51" s="122">
        <v>2</v>
      </c>
      <c r="AE51"/>
      <c r="AF51"/>
      <c r="AG51"/>
      <c r="AH51"/>
      <c r="AI51"/>
    </row>
    <row r="52" spans="2:35" ht="18" x14ac:dyDescent="0.25">
      <c r="B52" s="29">
        <v>45948</v>
      </c>
      <c r="C52" s="91" t="s">
        <v>224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Priezvisko]],Data!$E$62:$I$155,5,0)</f>
        <v>1.1499999999999999</v>
      </c>
      <c r="K52" s="92">
        <f>VLOOKUP(Workouts[[#This Row],[Tréner]],Data!$N$32:$O$48,2,0)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Priezvisko]],Data!$E$62:$G$155,2,0)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Priezvisko]],Data!$E$62:$G$155,3,0)</f>
        <v>Tóth, Tomáš</v>
      </c>
      <c r="P52" s="10"/>
      <c r="S52" s="22" t="s">
        <v>276</v>
      </c>
      <c r="T52" s="122">
        <v>7</v>
      </c>
      <c r="X52" s="22" t="s">
        <v>39</v>
      </c>
      <c r="Y52" s="122">
        <v>2</v>
      </c>
      <c r="AB52" s="22" t="s">
        <v>108</v>
      </c>
      <c r="AC52" s="122">
        <v>2</v>
      </c>
      <c r="AD52" s="122">
        <v>2</v>
      </c>
      <c r="AE52"/>
      <c r="AF52"/>
      <c r="AG52"/>
      <c r="AH52"/>
      <c r="AI52"/>
    </row>
    <row r="53" spans="2:35" ht="18" x14ac:dyDescent="0.25">
      <c r="B53" s="29">
        <v>45948</v>
      </c>
      <c r="C53" s="91" t="s">
        <v>224</v>
      </c>
      <c r="D53" s="17" t="s">
        <v>225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Priezvisko]],Data!$E$62:$I$155,5,0)</f>
        <v>1.2</v>
      </c>
      <c r="K53" s="92">
        <f>VLOOKUP(Workouts[[#This Row],[Tréner]],Data!$N$32:$O$48,2,0)</f>
        <v>2.5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Priezvisko]],Data!$E$62:$G$155,2,0)</f>
        <v>POHODA Trnava</v>
      </c>
      <c r="N53" s="85">
        <f>Workouts[[#This Row],[Body spolu]]*Workouts[[#This Row],[koef. Trénera]]</f>
        <v>60</v>
      </c>
      <c r="O53" s="52" t="str">
        <f>VLOOKUP(Workouts[[#This Row],[Meno Priezvisko]],Data!$E$62:$G$155,3,0)</f>
        <v>Varga, Patrik</v>
      </c>
      <c r="P53" s="10"/>
      <c r="S53" s="22" t="s">
        <v>267</v>
      </c>
      <c r="T53" s="122">
        <v>7</v>
      </c>
      <c r="X53" s="22" t="s">
        <v>234</v>
      </c>
      <c r="Y53" s="122">
        <v>2</v>
      </c>
      <c r="AB53" s="22" t="s">
        <v>280</v>
      </c>
      <c r="AC53" s="122">
        <v>1</v>
      </c>
      <c r="AD53" s="122">
        <v>1</v>
      </c>
      <c r="AE53"/>
      <c r="AF53"/>
      <c r="AG53"/>
      <c r="AH53"/>
      <c r="AI53"/>
    </row>
    <row r="54" spans="2:35" ht="18" x14ac:dyDescent="0.25">
      <c r="B54" s="29">
        <v>45948</v>
      </c>
      <c r="C54" s="91" t="s">
        <v>224</v>
      </c>
      <c r="D54" s="17" t="s">
        <v>227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Priezvisko]],Data!$E$62:$I$155,5,0)</f>
        <v>1.2</v>
      </c>
      <c r="K54" s="92">
        <f>VLOOKUP(Workouts[[#This Row],[Tréner]],Data!$N$32:$O$48,2,0)</f>
        <v>2.5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Priezvisko]],Data!$E$62:$G$155,2,0)</f>
        <v>POHODA Trnava</v>
      </c>
      <c r="N54" s="85">
        <f>Workouts[[#This Row],[Body spolu]]*Workouts[[#This Row],[koef. Trénera]]</f>
        <v>12</v>
      </c>
      <c r="O54" s="52" t="str">
        <f>VLOOKUP(Workouts[[#This Row],[Meno Priezvisko]],Data!$E$62:$G$155,3,0)</f>
        <v>Varga, Patrik</v>
      </c>
      <c r="P54" s="10"/>
      <c r="S54" s="22" t="s">
        <v>277</v>
      </c>
      <c r="T54" s="122">
        <v>6</v>
      </c>
      <c r="X54" s="22" t="s">
        <v>44</v>
      </c>
      <c r="Y54" s="122">
        <v>2</v>
      </c>
      <c r="AB54" s="22" t="s">
        <v>276</v>
      </c>
      <c r="AC54" s="122">
        <v>1</v>
      </c>
      <c r="AD54" s="122">
        <v>1</v>
      </c>
      <c r="AE54"/>
      <c r="AF54"/>
      <c r="AG54"/>
      <c r="AH54"/>
      <c r="AI54"/>
    </row>
    <row r="55" spans="2:35" ht="18" x14ac:dyDescent="0.25">
      <c r="B55" s="29">
        <v>45955</v>
      </c>
      <c r="C55" s="91" t="s">
        <v>230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Priezvisko]],Data!$E$62:$I$155,5,0)</f>
        <v>1.2</v>
      </c>
      <c r="K55" s="92">
        <f>VLOOKUP(Workouts[[#This Row],[Tréner]],Data!$N$32:$O$48,2,0)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Priezvisko]],Data!$E$62:$G$155,2,0)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Priezvisko]],Data!$E$62:$G$155,3,0)</f>
        <v>Lorinčík, Dušan</v>
      </c>
      <c r="P55" s="10"/>
      <c r="S55" s="22" t="s">
        <v>298</v>
      </c>
      <c r="T55" s="122">
        <v>6</v>
      </c>
      <c r="X55" s="22" t="s">
        <v>155</v>
      </c>
      <c r="Y55" s="122">
        <v>2</v>
      </c>
      <c r="AB55" s="22" t="s">
        <v>243</v>
      </c>
      <c r="AC55" s="122">
        <v>1</v>
      </c>
      <c r="AD55" s="122">
        <v>1</v>
      </c>
      <c r="AE55"/>
      <c r="AF55"/>
      <c r="AG55"/>
      <c r="AH55"/>
      <c r="AI55"/>
    </row>
    <row r="56" spans="2:35" ht="18" x14ac:dyDescent="0.25">
      <c r="B56" s="29">
        <v>45955</v>
      </c>
      <c r="C56" s="91" t="s">
        <v>230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Priezvisko]],Data!$E$62:$I$155,5,0)</f>
        <v>1.2</v>
      </c>
      <c r="K56" s="92">
        <f>VLOOKUP(Workouts[[#This Row],[Tréner]],Data!$N$32:$O$48,2,0)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Priezvisko]],Data!$E$62:$G$155,2,0)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Priezvisko]],Data!$E$62:$G$155,3,0)</f>
        <v>Tóth, Tomáš</v>
      </c>
      <c r="P56" s="10"/>
      <c r="S56" s="22" t="s">
        <v>263</v>
      </c>
      <c r="T56" s="122">
        <v>6</v>
      </c>
      <c r="X56" s="22" t="s">
        <v>282</v>
      </c>
      <c r="Y56" s="122">
        <v>1</v>
      </c>
      <c r="AB56" s="22" t="s">
        <v>160</v>
      </c>
      <c r="AC56" s="122">
        <v>1</v>
      </c>
      <c r="AD56" s="122">
        <v>1</v>
      </c>
      <c r="AE56"/>
      <c r="AF56"/>
      <c r="AG56"/>
      <c r="AH56"/>
      <c r="AI56"/>
    </row>
    <row r="57" spans="2:35" ht="18" x14ac:dyDescent="0.25">
      <c r="B57" s="29">
        <v>45956</v>
      </c>
      <c r="C57" s="91" t="s">
        <v>224</v>
      </c>
      <c r="D57" s="17" t="s">
        <v>67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Priezvisko]],Data!$E$62:$I$155,5,0)</f>
        <v>1.05</v>
      </c>
      <c r="K57" s="92">
        <f>VLOOKUP(Workouts[[#This Row],[Tréner]],Data!$N$32:$O$48,2,0)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Priezvisko]],Data!$E$62:$G$155,2,0)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Priezvisko]],Data!$E$62:$G$155,3,0)</f>
        <v>Kohlerová, Klára</v>
      </c>
      <c r="P57" s="10"/>
      <c r="S57" s="22" t="s">
        <v>39</v>
      </c>
      <c r="T57" s="122">
        <v>5.25</v>
      </c>
      <c r="X57" s="22" t="s">
        <v>278</v>
      </c>
      <c r="Y57" s="122">
        <v>1</v>
      </c>
      <c r="AB57" s="22" t="s">
        <v>278</v>
      </c>
      <c r="AC57" s="122">
        <v>1</v>
      </c>
      <c r="AD57" s="122">
        <v>1</v>
      </c>
      <c r="AE57"/>
      <c r="AF57"/>
      <c r="AG57"/>
      <c r="AH57"/>
      <c r="AI57"/>
    </row>
    <row r="58" spans="2:35" ht="18" x14ac:dyDescent="0.25">
      <c r="B58" s="29">
        <v>45956</v>
      </c>
      <c r="C58" s="91" t="s">
        <v>224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Priezvisko]],Data!$E$62:$I$155,5,0)</f>
        <v>1.05</v>
      </c>
      <c r="K58" s="92">
        <f>VLOOKUP(Workouts[[#This Row],[Tréner]],Data!$N$32:$O$48,2,0)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Priezvisko]],Data!$E$62:$G$155,2,0)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Priezvisko]],Data!$E$62:$G$155,3,0)</f>
        <v>Koctur, Tomáš</v>
      </c>
      <c r="P58" s="10"/>
      <c r="S58" s="22" t="s">
        <v>278</v>
      </c>
      <c r="T58" s="122">
        <v>5</v>
      </c>
      <c r="X58" s="22" t="s">
        <v>276</v>
      </c>
      <c r="Y58" s="122">
        <v>1</v>
      </c>
      <c r="AB58" s="22" t="s">
        <v>52</v>
      </c>
      <c r="AC58" s="122">
        <v>1</v>
      </c>
      <c r="AD58" s="122">
        <v>1</v>
      </c>
      <c r="AE58"/>
      <c r="AF58"/>
      <c r="AG58"/>
      <c r="AH58"/>
      <c r="AI58"/>
    </row>
    <row r="59" spans="2:35" ht="18" x14ac:dyDescent="0.25">
      <c r="B59" s="29">
        <v>45956</v>
      </c>
      <c r="C59" s="91" t="s">
        <v>224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Priezvisko]],Data!$E$62:$I$155,5,0)</f>
        <v>1.05</v>
      </c>
      <c r="K59" s="92">
        <f>VLOOKUP(Workouts[[#This Row],[Tréner]],Data!$N$32:$O$48,2,0)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Priezvisko]],Data!$E$62:$G$155,2,0)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Priezvisko]],Data!$E$62:$G$155,3,0)</f>
        <v>Fecák, Tomáš</v>
      </c>
      <c r="P59" s="10"/>
      <c r="S59" s="22" t="s">
        <v>105</v>
      </c>
      <c r="T59" s="122">
        <v>4.2</v>
      </c>
      <c r="X59" s="22" t="s">
        <v>242</v>
      </c>
      <c r="Y59" s="122">
        <v>1</v>
      </c>
      <c r="AB59" s="22" t="s">
        <v>282</v>
      </c>
      <c r="AC59" s="122">
        <v>1</v>
      </c>
      <c r="AD59" s="122">
        <v>1</v>
      </c>
      <c r="AE59"/>
      <c r="AF59"/>
      <c r="AG59"/>
      <c r="AH59"/>
      <c r="AI59"/>
    </row>
    <row r="60" spans="2:35" ht="18" x14ac:dyDescent="0.25">
      <c r="B60" s="29">
        <v>45956</v>
      </c>
      <c r="C60" s="91" t="s">
        <v>224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Priezvisko]],Data!$E$62:$I$155,5,0)</f>
        <v>1.05</v>
      </c>
      <c r="K60" s="92">
        <f>VLOOKUP(Workouts[[#This Row],[Tréner]],Data!$N$32:$O$48,2,0)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Priezvisko]],Data!$E$62:$G$155,2,0)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Priezvisko]],Data!$E$62:$G$155,3,0)</f>
        <v>Fecák, Tomáš</v>
      </c>
      <c r="P60" s="10"/>
      <c r="S60" s="22" t="s">
        <v>56</v>
      </c>
      <c r="T60" s="122">
        <v>4.2</v>
      </c>
      <c r="X60" s="22" t="s">
        <v>280</v>
      </c>
      <c r="Y60" s="122">
        <v>1</v>
      </c>
      <c r="AB60" s="22" t="s">
        <v>241</v>
      </c>
      <c r="AC60" s="122">
        <v>1</v>
      </c>
      <c r="AD60" s="122">
        <v>1</v>
      </c>
      <c r="AE60"/>
      <c r="AF60"/>
      <c r="AG60"/>
      <c r="AH60"/>
      <c r="AI60"/>
    </row>
    <row r="61" spans="2:35" ht="18" x14ac:dyDescent="0.25">
      <c r="B61" s="29">
        <v>45956</v>
      </c>
      <c r="C61" s="91" t="s">
        <v>224</v>
      </c>
      <c r="D61" s="17" t="s">
        <v>70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Priezvisko]],Data!$E$62:$I$155,5,0)</f>
        <v>1.05</v>
      </c>
      <c r="K61" s="92">
        <f>VLOOKUP(Workouts[[#This Row],[Tréner]],Data!$N$32:$O$48,2,0)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Priezvisko]],Data!$E$62:$G$155,2,0)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Priezvisko]],Data!$E$62:$G$155,3,0)</f>
        <v>Tužinčin, Lukáš</v>
      </c>
      <c r="P61" s="10"/>
      <c r="S61" s="22" t="s">
        <v>235</v>
      </c>
      <c r="T61" s="122">
        <v>4</v>
      </c>
      <c r="X61" s="22" t="s">
        <v>110</v>
      </c>
      <c r="Y61" s="122">
        <v>1</v>
      </c>
      <c r="AB61" s="22" t="s">
        <v>275</v>
      </c>
      <c r="AC61" s="122">
        <v>1</v>
      </c>
      <c r="AD61" s="122">
        <v>1</v>
      </c>
      <c r="AE61"/>
      <c r="AF61"/>
      <c r="AG61"/>
      <c r="AH61"/>
      <c r="AI61"/>
    </row>
    <row r="62" spans="2:35" ht="18" x14ac:dyDescent="0.25">
      <c r="B62" s="29">
        <v>45956</v>
      </c>
      <c r="C62" s="91" t="s">
        <v>224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Priezvisko]],Data!$E$62:$I$155,5,0)</f>
        <v>1.05</v>
      </c>
      <c r="K62" s="92">
        <f>VLOOKUP(Workouts[[#This Row],[Tréner]],Data!$N$32:$O$48,2,0)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Priezvisko]],Data!$E$62:$G$155,2,0)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Priezvisko]],Data!$E$62:$G$155,3,0)</f>
        <v>Kuchárik, Tomáš</v>
      </c>
      <c r="P62" s="10"/>
      <c r="S62" s="22" t="s">
        <v>279</v>
      </c>
      <c r="T62" s="122">
        <v>4</v>
      </c>
      <c r="X62" s="22" t="s">
        <v>160</v>
      </c>
      <c r="Y62" s="122">
        <v>1</v>
      </c>
      <c r="AB62" s="22" t="s">
        <v>242</v>
      </c>
      <c r="AC62" s="122">
        <v>1</v>
      </c>
      <c r="AD62" s="122">
        <v>1</v>
      </c>
      <c r="AE62"/>
      <c r="AF62"/>
      <c r="AG62"/>
      <c r="AH62"/>
      <c r="AI62"/>
    </row>
    <row r="63" spans="2:35" ht="18" x14ac:dyDescent="0.25">
      <c r="B63" s="29">
        <v>45956</v>
      </c>
      <c r="C63" s="91" t="s">
        <v>224</v>
      </c>
      <c r="D63" s="17" t="s">
        <v>234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Priezvisko]],Data!$E$62:$I$155,5,0)</f>
        <v>1</v>
      </c>
      <c r="K63" s="92" t="e">
        <f>VLOOKUP(Workouts[[#This Row],[Tréner]],Data!$N$32:$O$48,2,0)</f>
        <v>#N/A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Priezvisko]],Data!$E$62:$G$155,2,0)</f>
        <v>BALDI KE</v>
      </c>
      <c r="N63" s="85" t="e">
        <f>Workouts[[#This Row],[Body spolu]]*Workouts[[#This Row],[koef. Trénera]]</f>
        <v>#N/A</v>
      </c>
      <c r="O63" s="52" t="str">
        <f>VLOOKUP(Workouts[[#This Row],[Meno Priezvisko]],Data!$E$62:$G$155,3,0)</f>
        <v>CHÝBA</v>
      </c>
      <c r="P63" s="10"/>
      <c r="S63" s="22" t="s">
        <v>160</v>
      </c>
      <c r="T63" s="122">
        <v>4</v>
      </c>
      <c r="X63" s="22" t="s">
        <v>263</v>
      </c>
      <c r="Y63" s="122">
        <v>1</v>
      </c>
      <c r="AB63" s="22" t="s">
        <v>277</v>
      </c>
      <c r="AC63" s="122">
        <v>1</v>
      </c>
      <c r="AD63" s="122">
        <v>1</v>
      </c>
      <c r="AE63"/>
      <c r="AF63"/>
      <c r="AG63"/>
      <c r="AH63"/>
      <c r="AI63"/>
    </row>
    <row r="64" spans="2:35" ht="18" x14ac:dyDescent="0.25">
      <c r="B64" s="29">
        <v>45956</v>
      </c>
      <c r="C64" s="91" t="s">
        <v>224</v>
      </c>
      <c r="D64" s="17" t="s">
        <v>82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Priezvisko]],Data!$E$62:$I$155,5,0)</f>
        <v>1.05</v>
      </c>
      <c r="K64" s="92">
        <f>VLOOKUP(Workouts[[#This Row],[Tréner]],Data!$N$32:$O$48,2,0)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Priezvisko]],Data!$E$62:$G$155,2,0)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Priezvisko]],Data!$E$62:$G$155,3,0)</f>
        <v>Fecák, Tomáš</v>
      </c>
      <c r="P64" s="10"/>
      <c r="S64" s="22" t="s">
        <v>280</v>
      </c>
      <c r="T64" s="122">
        <v>3</v>
      </c>
      <c r="X64" s="22" t="s">
        <v>277</v>
      </c>
      <c r="Y64" s="122">
        <v>1</v>
      </c>
      <c r="AB64" s="22" t="s">
        <v>263</v>
      </c>
      <c r="AC64" s="122">
        <v>1</v>
      </c>
      <c r="AD64" s="122">
        <v>1</v>
      </c>
      <c r="AE64"/>
      <c r="AF64"/>
      <c r="AG64"/>
      <c r="AH64"/>
      <c r="AI64"/>
    </row>
    <row r="65" spans="2:30" ht="18" x14ac:dyDescent="0.25">
      <c r="B65" s="29">
        <v>45956</v>
      </c>
      <c r="C65" s="91" t="s">
        <v>224</v>
      </c>
      <c r="D65" s="17" t="s">
        <v>235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Priezvisko]],Data!$E$62:$I$155,5,0)</f>
        <v>1</v>
      </c>
      <c r="K65" s="92" t="e">
        <f>VLOOKUP(Workouts[[#This Row],[Tréner]],Data!$N$32:$O$48,2,0)</f>
        <v>#N/A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Priezvisko]],Data!$E$62:$G$155,2,0)</f>
        <v>BALDI KE</v>
      </c>
      <c r="N65" s="85" t="e">
        <f>Workouts[[#This Row],[Body spolu]]*Workouts[[#This Row],[koef. Trénera]]</f>
        <v>#N/A</v>
      </c>
      <c r="O65" s="52" t="str">
        <f>VLOOKUP(Workouts[[#This Row],[Meno Priezvisko]],Data!$E$62:$G$155,3,0)</f>
        <v>CHÝBA</v>
      </c>
      <c r="P65" s="10"/>
      <c r="S65" s="22" t="s">
        <v>282</v>
      </c>
      <c r="T65" s="122">
        <v>3</v>
      </c>
      <c r="X65" s="22" t="s">
        <v>243</v>
      </c>
      <c r="Y65" s="122">
        <v>1</v>
      </c>
      <c r="AB65" s="22" t="s">
        <v>279</v>
      </c>
      <c r="AC65" s="122">
        <v>1</v>
      </c>
      <c r="AD65" s="122">
        <v>1</v>
      </c>
    </row>
    <row r="66" spans="2:30" ht="18" x14ac:dyDescent="0.25">
      <c r="B66" s="29">
        <v>45956</v>
      </c>
      <c r="C66" s="91" t="s">
        <v>224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Priezvisko]],Data!$E$62:$I$155,5,0)</f>
        <v>1.05</v>
      </c>
      <c r="K66" s="92">
        <f>VLOOKUP(Workouts[[#This Row],[Tréner]],Data!$N$32:$O$48,2,0)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Priezvisko]],Data!$E$62:$G$155,2,0)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Priezvisko]],Data!$E$62:$G$155,3,0)</f>
        <v>Koctur, Tomáš</v>
      </c>
      <c r="P66" s="10"/>
      <c r="S66" s="22" t="s">
        <v>273</v>
      </c>
      <c r="T66" s="122">
        <v>3</v>
      </c>
      <c r="X66" s="22" t="s">
        <v>279</v>
      </c>
      <c r="Y66" s="122">
        <v>1</v>
      </c>
      <c r="AB66" s="22" t="s">
        <v>110</v>
      </c>
      <c r="AC66" s="122">
        <v>1</v>
      </c>
      <c r="AD66" s="122">
        <v>1</v>
      </c>
    </row>
    <row r="67" spans="2:30" ht="18" x14ac:dyDescent="0.25">
      <c r="B67" s="29">
        <v>45956</v>
      </c>
      <c r="C67" s="91" t="s">
        <v>224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Priezvisko]],Data!$E$62:$I$155,5,0)</f>
        <v>1.1499999999999999</v>
      </c>
      <c r="K67" s="92">
        <f>VLOOKUP(Workouts[[#This Row],[Tréner]],Data!$N$32:$O$48,2,0)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Priezvisko]],Data!$E$62:$G$155,2,0)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Priezvisko]],Data!$E$62:$G$155,3,0)</f>
        <v>Tóth, Tomáš</v>
      </c>
      <c r="P67" s="10"/>
      <c r="S67" s="22" t="s">
        <v>243</v>
      </c>
      <c r="T67" s="122">
        <v>3</v>
      </c>
      <c r="X67" s="22" t="s">
        <v>37</v>
      </c>
      <c r="Y67" s="122">
        <v>1</v>
      </c>
      <c r="AB67" s="22" t="s">
        <v>281</v>
      </c>
      <c r="AC67" s="122">
        <v>1</v>
      </c>
      <c r="AD67" s="122">
        <v>1</v>
      </c>
    </row>
    <row r="68" spans="2:30" ht="18" x14ac:dyDescent="0.25">
      <c r="B68" s="29">
        <v>45956</v>
      </c>
      <c r="C68" s="91" t="s">
        <v>224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Priezvisko]],Data!$E$62:$I$155,5,0)</f>
        <v>1.05</v>
      </c>
      <c r="K68" s="92">
        <f>VLOOKUP(Workouts[[#This Row],[Tréner]],Data!$N$32:$O$48,2,0)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Priezvisko]],Data!$E$62:$G$155,2,0)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Priezvisko]],Data!$E$62:$G$155,3,0)</f>
        <v>Koctur, Tomáš</v>
      </c>
      <c r="P68" s="10"/>
      <c r="S68" s="22" t="s">
        <v>242</v>
      </c>
      <c r="T68" s="122">
        <v>3</v>
      </c>
      <c r="X68" s="22" t="s">
        <v>281</v>
      </c>
      <c r="Y68" s="122">
        <v>1</v>
      </c>
      <c r="AB68" s="22" t="s">
        <v>43</v>
      </c>
      <c r="AC68" s="122">
        <v>1</v>
      </c>
      <c r="AD68" s="122">
        <v>1</v>
      </c>
    </row>
    <row r="69" spans="2:30" ht="18" x14ac:dyDescent="0.25">
      <c r="B69" s="29">
        <v>45956</v>
      </c>
      <c r="C69" s="91" t="s">
        <v>224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Priezvisko]],Data!$E$62:$I$155,5,0)</f>
        <v>1.05</v>
      </c>
      <c r="K69" s="92">
        <f>VLOOKUP(Workouts[[#This Row],[Tréner]],Data!$N$32:$O$48,2,0)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Priezvisko]],Data!$E$62:$G$155,2,0)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Priezvisko]],Data!$E$62:$G$155,3,0)</f>
        <v>Koctur, Tomáš</v>
      </c>
      <c r="P69" s="10"/>
      <c r="S69" s="22" t="s">
        <v>37</v>
      </c>
      <c r="T69" s="122">
        <v>2.1</v>
      </c>
      <c r="X69" s="22" t="s">
        <v>298</v>
      </c>
      <c r="Y69" s="122">
        <v>1</v>
      </c>
      <c r="AB69" s="22" t="s">
        <v>283</v>
      </c>
      <c r="AC69" s="122">
        <v>1</v>
      </c>
      <c r="AD69" s="122">
        <v>1</v>
      </c>
    </row>
    <row r="70" spans="2:30" ht="18" x14ac:dyDescent="0.25">
      <c r="B70" s="29">
        <v>45956</v>
      </c>
      <c r="C70" s="91" t="s">
        <v>224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Priezvisko]],Data!$E$62:$I$155,5,0)</f>
        <v>1.05</v>
      </c>
      <c r="K70" s="92" t="e">
        <f>VLOOKUP(Workouts[[#This Row],[Tréner]],Data!$N$32:$O$48,2,0)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Priezvisko]],Data!$E$62:$G$155,2,0)</f>
        <v>IMET SK BA</v>
      </c>
      <c r="N70" s="85" t="e">
        <f>Workouts[[#This Row],[Body spolu]]*Workouts[[#This Row],[koef. Trénera]]</f>
        <v>#N/A</v>
      </c>
      <c r="O70" s="52" t="str">
        <f>VLOOKUP(Workouts[[#This Row],[Meno Priezvisko]],Data!$E$62:$G$155,3,0)</f>
        <v>CZ</v>
      </c>
      <c r="P70" s="10"/>
      <c r="S70" s="22" t="s">
        <v>110</v>
      </c>
      <c r="T70" s="122">
        <v>2.1</v>
      </c>
      <c r="X70" s="22" t="s">
        <v>283</v>
      </c>
      <c r="Y70" s="122">
        <v>1</v>
      </c>
      <c r="AB70" s="22" t="s">
        <v>298</v>
      </c>
      <c r="AC70" s="122">
        <v>1</v>
      </c>
      <c r="AD70" s="122">
        <v>1</v>
      </c>
    </row>
    <row r="71" spans="2:30" ht="18" x14ac:dyDescent="0.25">
      <c r="B71" s="29">
        <v>45956</v>
      </c>
      <c r="C71" s="91" t="s">
        <v>224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Priezvisko]],Data!$E$62:$I$155,5,0)</f>
        <v>1.05</v>
      </c>
      <c r="K71" s="92">
        <f>VLOOKUP(Workouts[[#This Row],[Tréner]],Data!$N$32:$O$48,2,0)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Priezvisko]],Data!$E$62:$G$155,2,0)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Priezvisko]],Data!$E$62:$G$155,3,0)</f>
        <v>Koctur, Tomáš</v>
      </c>
      <c r="P71" s="10"/>
      <c r="S71" s="22" t="s">
        <v>241</v>
      </c>
      <c r="T71" s="122">
        <v>2</v>
      </c>
      <c r="X71" s="22" t="s">
        <v>273</v>
      </c>
      <c r="Y71" s="122">
        <v>1</v>
      </c>
      <c r="AB71" s="22" t="s">
        <v>37</v>
      </c>
      <c r="AC71" s="122">
        <v>1</v>
      </c>
      <c r="AD71" s="122">
        <v>1</v>
      </c>
    </row>
    <row r="72" spans="2:30" ht="18" x14ac:dyDescent="0.25">
      <c r="B72" s="29">
        <v>45956</v>
      </c>
      <c r="C72" s="91" t="s">
        <v>224</v>
      </c>
      <c r="D72" s="17" t="s">
        <v>84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Priezvisko]],Data!$E$62:$I$155,5,0)</f>
        <v>1.05</v>
      </c>
      <c r="K72" s="92">
        <f>VLOOKUP(Workouts[[#This Row],[Tréner]],Data!$N$32:$O$48,2,0)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Priezvisko]],Data!$E$62:$G$155,2,0)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Priezvisko]],Data!$E$62:$G$155,3,0)</f>
        <v>Kuchárik, Tomáš</v>
      </c>
      <c r="P72" s="10"/>
      <c r="S72" s="22" t="s">
        <v>281</v>
      </c>
      <c r="T72" s="122">
        <v>2</v>
      </c>
      <c r="X72" s="22" t="s">
        <v>241</v>
      </c>
      <c r="Y72" s="122">
        <v>1</v>
      </c>
      <c r="AB72" s="22" t="s">
        <v>273</v>
      </c>
      <c r="AC72" s="122">
        <v>1</v>
      </c>
      <c r="AD72" s="122">
        <v>1</v>
      </c>
    </row>
    <row r="73" spans="2:30" ht="18" x14ac:dyDescent="0.25">
      <c r="B73" s="29">
        <v>45956</v>
      </c>
      <c r="C73" s="91" t="s">
        <v>224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Priezvisko]],Data!$E$62:$I$155,5,0)</f>
        <v>1.05</v>
      </c>
      <c r="K73" s="92">
        <f>VLOOKUP(Workouts[[#This Row],[Tréner]],Data!$N$32:$O$48,2,0)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Priezvisko]],Data!$E$62:$G$155,2,0)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Priezvisko]],Data!$E$62:$G$155,3,0)</f>
        <v>Fecák, Tomáš</v>
      </c>
      <c r="P73" s="10"/>
      <c r="S73" s="22" t="s">
        <v>283</v>
      </c>
      <c r="T73" s="122">
        <v>2</v>
      </c>
      <c r="X73" s="22" t="s">
        <v>275</v>
      </c>
      <c r="Y73" s="122">
        <v>1</v>
      </c>
      <c r="AB73" s="22" t="s">
        <v>48</v>
      </c>
      <c r="AC73" s="122">
        <v>191</v>
      </c>
      <c r="AD73" s="122">
        <v>191</v>
      </c>
    </row>
    <row r="74" spans="2:30" ht="18" x14ac:dyDescent="0.25">
      <c r="B74" s="29">
        <v>45956</v>
      </c>
      <c r="C74" s="91" t="s">
        <v>224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Priezvisko]],Data!$E$62:$I$155,5,0)</f>
        <v>1.05</v>
      </c>
      <c r="K74" s="92">
        <f>VLOOKUP(Workouts[[#This Row],[Tréner]],Data!$N$32:$O$48,2,0)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Priezvisko]],Data!$E$62:$G$155,2,0)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Priezvisko]],Data!$E$62:$G$155,3,0)</f>
        <v>Fecák, Tomáš</v>
      </c>
      <c r="P74" s="10"/>
      <c r="S74" s="22" t="s">
        <v>48</v>
      </c>
      <c r="T74" s="122">
        <v>2033.4999999999995</v>
      </c>
      <c r="X74" s="22" t="s">
        <v>48</v>
      </c>
      <c r="Y74" s="122">
        <v>309</v>
      </c>
      <c r="AB74"/>
      <c r="AC74"/>
    </row>
    <row r="75" spans="2:30" ht="18" x14ac:dyDescent="0.25">
      <c r="B75" s="29">
        <v>45956</v>
      </c>
      <c r="C75" s="91" t="s">
        <v>224</v>
      </c>
      <c r="D75" s="17" t="s">
        <v>80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Priezvisko]],Data!$E$62:$I$155,5,0)</f>
        <v>1.05</v>
      </c>
      <c r="K75" s="92">
        <f>VLOOKUP(Workouts[[#This Row],[Tréner]],Data!$N$32:$O$48,2,0)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Priezvisko]],Data!$E$62:$G$155,2,0)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Priezvisko]],Data!$E$62:$G$155,3,0)</f>
        <v>Kuchárik, Tomáš</v>
      </c>
      <c r="P75" s="10"/>
      <c r="X75"/>
      <c r="Y75"/>
      <c r="AB75"/>
      <c r="AC75"/>
    </row>
    <row r="76" spans="2:30" ht="18" x14ac:dyDescent="0.25">
      <c r="B76" s="29">
        <v>45956</v>
      </c>
      <c r="C76" s="91" t="s">
        <v>224</v>
      </c>
      <c r="D76" s="17" t="s">
        <v>83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Priezvisko]],Data!$E$62:$I$155,5,0)</f>
        <v>1.05</v>
      </c>
      <c r="K76" s="92">
        <f>VLOOKUP(Workouts[[#This Row],[Tréner]],Data!$N$32:$O$48,2,0)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Priezvisko]],Data!$E$62:$G$155,2,0)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Priezvisko]],Data!$E$62:$G$155,3,0)</f>
        <v>Kuchárik, Tomáš</v>
      </c>
      <c r="P76" s="10"/>
      <c r="X76"/>
      <c r="Y76"/>
      <c r="AB76"/>
      <c r="AC76"/>
    </row>
    <row r="77" spans="2:30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Priezvisko]],Data!$E$62:$I$155,5,0)</f>
        <v>1.2</v>
      </c>
      <c r="K77" s="92">
        <f>VLOOKUP(Workouts[[#This Row],[Tréner]],Data!$N$32:$O$48,2,0)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Priezvisko]],Data!$E$62:$G$155,2,0)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Priezvisko]],Data!$E$62:$G$155,3,0)</f>
        <v>Lorinčík, Dušan</v>
      </c>
      <c r="P77" s="10"/>
      <c r="X77"/>
      <c r="Y77"/>
      <c r="AB77"/>
      <c r="AC77"/>
    </row>
    <row r="78" spans="2:30" ht="18" x14ac:dyDescent="0.25">
      <c r="B78" s="29">
        <v>45940</v>
      </c>
      <c r="C78" s="91" t="s">
        <v>14</v>
      </c>
      <c r="D78" s="17" t="s">
        <v>225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Priezvisko]],Data!$E$62:$I$155,5,0)</f>
        <v>1.2</v>
      </c>
      <c r="K78" s="92">
        <f>VLOOKUP(Workouts[[#This Row],[Tréner]],Data!$N$32:$O$48,2,0)</f>
        <v>2.5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Priezvisko]],Data!$E$62:$G$155,2,0)</f>
        <v>POHODA Trnava</v>
      </c>
      <c r="N78" s="85">
        <f>Workouts[[#This Row],[Body spolu]]*Workouts[[#This Row],[koef. Trénera]]</f>
        <v>24</v>
      </c>
      <c r="O78" s="52" t="str">
        <f>VLOOKUP(Workouts[[#This Row],[Meno Priezvisko]],Data!$E$62:$G$155,3,0)</f>
        <v>Varga, Patrik</v>
      </c>
      <c r="P78" s="10"/>
      <c r="X78"/>
      <c r="Y78"/>
      <c r="AB78"/>
      <c r="AC78"/>
    </row>
    <row r="79" spans="2:30" ht="18" x14ac:dyDescent="0.25">
      <c r="B79" s="29">
        <v>45940</v>
      </c>
      <c r="C79" s="91" t="s">
        <v>14</v>
      </c>
      <c r="D79" s="17" t="s">
        <v>227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Priezvisko]],Data!$E$62:$I$155,5,0)</f>
        <v>1.2</v>
      </c>
      <c r="K79" s="92">
        <f>VLOOKUP(Workouts[[#This Row],[Tréner]],Data!$N$32:$O$48,2,0)</f>
        <v>2.5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Priezvisko]],Data!$E$62:$G$155,2,0)</f>
        <v>POHODA Trnava</v>
      </c>
      <c r="N79" s="85">
        <f>Workouts[[#This Row],[Body spolu]]*Workouts[[#This Row],[koef. Trénera]]</f>
        <v>42</v>
      </c>
      <c r="O79" s="52" t="str">
        <f>VLOOKUP(Workouts[[#This Row],[Meno Priezvisko]],Data!$E$62:$G$155,3,0)</f>
        <v>Varga, Patrik</v>
      </c>
      <c r="P79" s="10"/>
      <c r="X79"/>
      <c r="Y79"/>
      <c r="AB79"/>
      <c r="AC79"/>
    </row>
    <row r="80" spans="2:30" ht="18" x14ac:dyDescent="0.25">
      <c r="B80" s="29">
        <v>45962</v>
      </c>
      <c r="C80" s="91" t="s">
        <v>224</v>
      </c>
      <c r="D80" s="17" t="s">
        <v>227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Priezvisko]],Data!$E$62:$I$155,5,0)</f>
        <v>1.2</v>
      </c>
      <c r="K80" s="92">
        <f>VLOOKUP(Workouts[[#This Row],[Tréner]],Data!$N$32:$O$48,2,0)</f>
        <v>2.5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Priezvisko]],Data!$E$62:$G$155,2,0)</f>
        <v>POHODA Trnava</v>
      </c>
      <c r="N80" s="85">
        <f>Workouts[[#This Row],[Body spolu]]*Workouts[[#This Row],[koef. Trénera]]</f>
        <v>18</v>
      </c>
      <c r="O80" s="52" t="str">
        <f>VLOOKUP(Workouts[[#This Row],[Meno Priezvisko]],Data!$E$62:$G$155,3,0)</f>
        <v>Varga, Patrik</v>
      </c>
      <c r="P80" s="10"/>
      <c r="X80"/>
      <c r="Y80"/>
      <c r="AB80"/>
      <c r="AC80"/>
    </row>
    <row r="81" spans="2:29" ht="18" x14ac:dyDescent="0.25">
      <c r="B81" s="29">
        <v>45962</v>
      </c>
      <c r="C81" s="91" t="s">
        <v>224</v>
      </c>
      <c r="D81" s="17" t="s">
        <v>225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Priezvisko]],Data!$E$62:$I$155,5,0)</f>
        <v>1.2</v>
      </c>
      <c r="K81" s="92">
        <f>VLOOKUP(Workouts[[#This Row],[Tréner]],Data!$N$32:$O$48,2,0)</f>
        <v>2.5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Priezvisko]],Data!$E$62:$G$155,2,0)</f>
        <v>POHODA Trnava</v>
      </c>
      <c r="N81" s="85">
        <f>Workouts[[#This Row],[Body spolu]]*Workouts[[#This Row],[koef. Trénera]]</f>
        <v>60</v>
      </c>
      <c r="O81" s="52" t="str">
        <f>VLOOKUP(Workouts[[#This Row],[Meno Priezvisko]],Data!$E$62:$G$155,3,0)</f>
        <v>Varga, Patrik</v>
      </c>
      <c r="P81" s="10"/>
      <c r="X81"/>
      <c r="Y81"/>
      <c r="AB81"/>
      <c r="AC81"/>
    </row>
    <row r="82" spans="2:29" ht="18" x14ac:dyDescent="0.25">
      <c r="B82" s="29">
        <v>45962</v>
      </c>
      <c r="C82" s="91" t="s">
        <v>224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Priezvisko]],Data!$E$62:$I$155,5,0)</f>
        <v>1.05</v>
      </c>
      <c r="K82" s="92">
        <f>VLOOKUP(Workouts[[#This Row],[Tréner]],Data!$N$32:$O$48,2,0)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Priezvisko]],Data!$E$62:$G$155,2,0)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Priezvisko]],Data!$E$62:$G$155,3,0)</f>
        <v>Fecák, Tomáš</v>
      </c>
      <c r="P82" s="10"/>
      <c r="X82"/>
      <c r="Y82"/>
      <c r="AB82"/>
      <c r="AC82"/>
    </row>
    <row r="83" spans="2:29" ht="18" x14ac:dyDescent="0.25">
      <c r="B83" s="29">
        <v>45962</v>
      </c>
      <c r="C83" s="91" t="s">
        <v>224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Priezvisko]],Data!$E$62:$I$155,5,0)</f>
        <v>1.05</v>
      </c>
      <c r="K83" s="92">
        <f>VLOOKUP(Workouts[[#This Row],[Tréner]],Data!$N$32:$O$48,2,0)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Priezvisko]],Data!$E$62:$G$155,2,0)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Priezvisko]],Data!$E$62:$G$155,3,0)</f>
        <v>Koctur, Tomáš</v>
      </c>
      <c r="P83" s="10"/>
      <c r="X83"/>
      <c r="Y83"/>
      <c r="AB83"/>
      <c r="AC83"/>
    </row>
    <row r="84" spans="2:29" ht="18" x14ac:dyDescent="0.25">
      <c r="B84" s="29">
        <v>45962</v>
      </c>
      <c r="C84" s="91" t="s">
        <v>224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Priezvisko]],Data!$E$62:$I$155,5,0)</f>
        <v>1.05</v>
      </c>
      <c r="K84" s="92">
        <f>VLOOKUP(Workouts[[#This Row],[Tréner]],Data!$N$32:$O$48,2,0)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Priezvisko]],Data!$E$62:$G$155,2,0)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Priezvisko]],Data!$E$62:$G$155,3,0)</f>
        <v>Koctur, Tomáš</v>
      </c>
      <c r="P84" s="10"/>
      <c r="X84"/>
      <c r="Y84"/>
      <c r="AB84"/>
      <c r="AC84"/>
    </row>
    <row r="85" spans="2:29" ht="18" x14ac:dyDescent="0.25">
      <c r="B85" s="29">
        <v>45962</v>
      </c>
      <c r="C85" s="91" t="s">
        <v>224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Priezvisko]],Data!$E$62:$I$155,5,0)</f>
        <v>1.05</v>
      </c>
      <c r="K85" s="92">
        <f>VLOOKUP(Workouts[[#This Row],[Tréner]],Data!$N$32:$O$48,2,0)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Priezvisko]],Data!$E$62:$G$155,2,0)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Priezvisko]],Data!$E$62:$G$155,3,0)</f>
        <v>Koctur, Tomáš</v>
      </c>
      <c r="P85" s="10"/>
      <c r="X85"/>
      <c r="Y85"/>
      <c r="AB85"/>
      <c r="AC85"/>
    </row>
    <row r="86" spans="2:29" ht="18" x14ac:dyDescent="0.25">
      <c r="B86" s="29">
        <v>45962</v>
      </c>
      <c r="C86" s="91" t="s">
        <v>224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Priezvisko]],Data!$E$62:$I$155,5,0)</f>
        <v>1.05</v>
      </c>
      <c r="K86" s="92">
        <f>VLOOKUP(Workouts[[#This Row],[Tréner]],Data!$N$32:$O$48,2,0)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Priezvisko]],Data!$E$62:$G$155,2,0)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Priezvisko]],Data!$E$62:$G$155,3,0)</f>
        <v>Koctur, Tomáš</v>
      </c>
      <c r="P86" s="10"/>
      <c r="X86"/>
      <c r="Y86"/>
      <c r="AB86"/>
      <c r="AC86"/>
    </row>
    <row r="87" spans="2:29" ht="18" x14ac:dyDescent="0.25">
      <c r="B87" s="29">
        <v>45962</v>
      </c>
      <c r="C87" s="91" t="s">
        <v>224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Priezvisko]],Data!$E$62:$I$155,5,0)</f>
        <v>1.05</v>
      </c>
      <c r="K87" s="92">
        <f>VLOOKUP(Workouts[[#This Row],[Tréner]],Data!$N$32:$O$48,2,0)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Priezvisko]],Data!$E$62:$G$155,2,0)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Priezvisko]],Data!$E$62:$G$155,3,0)</f>
        <v>Koctur, Tomáš</v>
      </c>
      <c r="P87" s="10"/>
      <c r="X87"/>
      <c r="Y87"/>
      <c r="AB87"/>
      <c r="AC87"/>
    </row>
    <row r="88" spans="2:29" ht="18" x14ac:dyDescent="0.25">
      <c r="B88" s="29">
        <v>45962</v>
      </c>
      <c r="C88" s="91" t="s">
        <v>224</v>
      </c>
      <c r="D88" s="17" t="s">
        <v>80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Priezvisko]],Data!$E$62:$I$155,5,0)</f>
        <v>1.05</v>
      </c>
      <c r="K88" s="92">
        <f>VLOOKUP(Workouts[[#This Row],[Tréner]],Data!$N$32:$O$48,2,0)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Priezvisko]],Data!$E$62:$G$155,2,0)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Priezvisko]],Data!$E$62:$G$155,3,0)</f>
        <v>Kuchárik, Tomáš</v>
      </c>
      <c r="P88" s="10"/>
      <c r="X88"/>
      <c r="Y88"/>
      <c r="AB88"/>
      <c r="AC88"/>
    </row>
    <row r="89" spans="2:29" ht="18" x14ac:dyDescent="0.25">
      <c r="B89" s="29">
        <v>45962</v>
      </c>
      <c r="C89" s="91" t="s">
        <v>224</v>
      </c>
      <c r="D89" s="17" t="s">
        <v>159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Priezvisko]],Data!$E$62:$I$155,5,0)</f>
        <v>1.05</v>
      </c>
      <c r="K89" s="92">
        <f>VLOOKUP(Workouts[[#This Row],[Tréner]],Data!$N$32:$O$48,2,0)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Priezvisko]],Data!$E$62:$G$155,2,0)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Priezvisko]],Data!$E$62:$G$155,3,0)</f>
        <v>Fecák, Tomáš</v>
      </c>
      <c r="P89" s="10"/>
      <c r="X89"/>
      <c r="Y89"/>
      <c r="AB89"/>
      <c r="AC89"/>
    </row>
    <row r="90" spans="2:29" ht="18" x14ac:dyDescent="0.25">
      <c r="B90" s="29">
        <v>45962</v>
      </c>
      <c r="C90" s="91" t="s">
        <v>224</v>
      </c>
      <c r="D90" s="17" t="s">
        <v>83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Priezvisko]],Data!$E$62:$I$155,5,0)</f>
        <v>1.05</v>
      </c>
      <c r="K90" s="92">
        <f>VLOOKUP(Workouts[[#This Row],[Tréner]],Data!$N$32:$O$48,2,0)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Priezvisko]],Data!$E$62:$G$155,2,0)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Priezvisko]],Data!$E$62:$G$155,3,0)</f>
        <v>Kuchárik, Tomáš</v>
      </c>
      <c r="P90" s="10"/>
      <c r="X90"/>
      <c r="Y90"/>
      <c r="AB90"/>
      <c r="AC90"/>
    </row>
    <row r="91" spans="2:29" ht="18" x14ac:dyDescent="0.25">
      <c r="B91" s="29">
        <v>45962</v>
      </c>
      <c r="C91" s="91" t="s">
        <v>224</v>
      </c>
      <c r="D91" s="17" t="s">
        <v>84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Priezvisko]],Data!$E$62:$I$155,5,0)</f>
        <v>1.05</v>
      </c>
      <c r="K91" s="92">
        <f>VLOOKUP(Workouts[[#This Row],[Tréner]],Data!$N$32:$O$48,2,0)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Priezvisko]],Data!$E$62:$G$155,2,0)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Priezvisko]],Data!$E$62:$G$155,3,0)</f>
        <v>Kuchárik, Tomáš</v>
      </c>
      <c r="P91" s="10"/>
      <c r="X91"/>
      <c r="Y91"/>
      <c r="AB91"/>
      <c r="AC91"/>
    </row>
    <row r="92" spans="2:29" ht="18" x14ac:dyDescent="0.25">
      <c r="B92" s="29">
        <v>45967</v>
      </c>
      <c r="C92" s="91" t="s">
        <v>14</v>
      </c>
      <c r="D92" s="17" t="s">
        <v>225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Priezvisko]],Data!$E$62:$I$155,5,0)</f>
        <v>1.2</v>
      </c>
      <c r="K92" s="92">
        <f>VLOOKUP(Workouts[[#This Row],[Tréner]],Data!$N$32:$O$48,2,0)</f>
        <v>2.5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Priezvisko]],Data!$E$62:$G$155,2,0)</f>
        <v>POHODA Trnava</v>
      </c>
      <c r="N92" s="85">
        <f>Workouts[[#This Row],[Body spolu]]*Workouts[[#This Row],[koef. Trénera]]</f>
        <v>42</v>
      </c>
      <c r="O92" s="52" t="str">
        <f>VLOOKUP(Workouts[[#This Row],[Meno Priezvisko]],Data!$E$62:$G$155,3,0)</f>
        <v>Varga, Patrik</v>
      </c>
      <c r="P92" s="10"/>
      <c r="X92"/>
      <c r="Y92"/>
      <c r="AB92"/>
      <c r="AC92"/>
    </row>
    <row r="93" spans="2:29" ht="18" x14ac:dyDescent="0.25">
      <c r="B93" s="29">
        <v>45967</v>
      </c>
      <c r="C93" s="91" t="s">
        <v>14</v>
      </c>
      <c r="D93" s="17" t="s">
        <v>227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Priezvisko]],Data!$E$62:$I$155,5,0)</f>
        <v>1.2</v>
      </c>
      <c r="K93" s="92">
        <f>VLOOKUP(Workouts[[#This Row],[Tréner]],Data!$N$32:$O$48,2,0)</f>
        <v>2.5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Priezvisko]],Data!$E$62:$G$155,2,0)</f>
        <v>POHODA Trnava</v>
      </c>
      <c r="N93" s="85">
        <f>Workouts[[#This Row],[Body spolu]]*Workouts[[#This Row],[koef. Trénera]]</f>
        <v>24</v>
      </c>
      <c r="O93" s="52" t="str">
        <f>VLOOKUP(Workouts[[#This Row],[Meno Priezvisko]],Data!$E$62:$G$155,3,0)</f>
        <v>Varga, Patrik</v>
      </c>
      <c r="P93" s="10"/>
      <c r="X93"/>
      <c r="Y93"/>
      <c r="AB93"/>
      <c r="AC93"/>
    </row>
    <row r="94" spans="2:29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Priezvisko]],Data!$E$62:$I$155,5,0)</f>
        <v>1.1499999999999999</v>
      </c>
      <c r="K94" s="92">
        <f>VLOOKUP(Workouts[[#This Row],[Tréner]],Data!$N$32:$O$48,2,0)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Priezvisko]],Data!$E$62:$G$155,2,0)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Priezvisko]],Data!$E$62:$G$155,3,0)</f>
        <v>Tóth, Tomáš</v>
      </c>
      <c r="P94" s="10"/>
      <c r="X94"/>
      <c r="Y94"/>
      <c r="AB94"/>
      <c r="AC94"/>
    </row>
    <row r="95" spans="2:29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Priezvisko]],Data!$E$62:$I$155,5,0)</f>
        <v>1.2</v>
      </c>
      <c r="K95" s="92">
        <f>VLOOKUP(Workouts[[#This Row],[Tréner]],Data!$N$32:$O$48,2,0)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Priezvisko]],Data!$E$62:$G$155,2,0)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Priezvisko]],Data!$E$62:$G$155,3,0)</f>
        <v>Tóth, Tomáš</v>
      </c>
      <c r="P95" s="10"/>
      <c r="X95"/>
      <c r="Y95"/>
      <c r="AB95"/>
      <c r="AC95"/>
    </row>
    <row r="96" spans="2:29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Priezvisko]],Data!$E$62:$I$155,5,0)</f>
        <v>1.2</v>
      </c>
      <c r="K96" s="92">
        <f>VLOOKUP(Workouts[[#This Row],[Tréner]],Data!$N$32:$O$48,2,0)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Priezvisko]],Data!$E$62:$G$155,2,0)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Priezvisko]],Data!$E$62:$G$155,3,0)</f>
        <v>Lorinčík, Dušan</v>
      </c>
      <c r="P96" s="10"/>
      <c r="X96"/>
      <c r="Y96"/>
      <c r="AB96"/>
      <c r="AC96"/>
    </row>
    <row r="97" spans="2:29" ht="18" x14ac:dyDescent="0.25">
      <c r="B97" s="29">
        <v>45989</v>
      </c>
      <c r="C97" s="91" t="s">
        <v>224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Priezvisko]],Data!$E$62:$I$155,5,0)</f>
        <v>1.05</v>
      </c>
      <c r="K97" s="92">
        <f>VLOOKUP(Workouts[[#This Row],[Tréner]],Data!$N$32:$O$48,2,0)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Priezvisko]],Data!$E$62:$G$155,2,0)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Priezvisko]],Data!$E$62:$G$155,3,0)</f>
        <v>Koctur, Tomáš</v>
      </c>
      <c r="P97" s="10"/>
      <c r="X97"/>
      <c r="Y97"/>
      <c r="AB97"/>
      <c r="AC97"/>
    </row>
    <row r="98" spans="2:29" ht="18" x14ac:dyDescent="0.25">
      <c r="B98" s="29">
        <v>45989</v>
      </c>
      <c r="C98" s="91" t="s">
        <v>224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Priezvisko]],Data!$E$62:$I$155,5,0)</f>
        <v>1.05</v>
      </c>
      <c r="K98" s="92">
        <f>VLOOKUP(Workouts[[#This Row],[Tréner]],Data!$N$32:$O$48,2,0)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Priezvisko]],Data!$E$62:$G$155,2,0)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Priezvisko]],Data!$E$62:$G$155,3,0)</f>
        <v>Koctur, Tomáš</v>
      </c>
      <c r="P98" s="10"/>
      <c r="X98"/>
      <c r="Y98"/>
      <c r="AB98"/>
      <c r="AC98"/>
    </row>
    <row r="99" spans="2:29" ht="18" x14ac:dyDescent="0.25">
      <c r="B99" s="29">
        <v>45989</v>
      </c>
      <c r="C99" s="91" t="s">
        <v>224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Priezvisko]],Data!$E$62:$I$155,5,0)</f>
        <v>1.05</v>
      </c>
      <c r="K99" s="92">
        <f>VLOOKUP(Workouts[[#This Row],[Tréner]],Data!$N$32:$O$48,2,0)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Priezvisko]],Data!$E$62:$G$155,2,0)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Priezvisko]],Data!$E$62:$G$155,3,0)</f>
        <v>Koctur, Tomáš</v>
      </c>
      <c r="P99" s="10"/>
      <c r="X99"/>
      <c r="Y99"/>
      <c r="AB99"/>
      <c r="AC99"/>
    </row>
    <row r="100" spans="2:29" ht="18" x14ac:dyDescent="0.25">
      <c r="B100" s="29">
        <v>45990</v>
      </c>
      <c r="C100" s="91" t="s">
        <v>230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Priezvisko]],Data!$E$62:$I$155,5,0)</f>
        <v>1.2</v>
      </c>
      <c r="K100" s="92">
        <f>VLOOKUP(Workouts[[#This Row],[Tréner]],Data!$N$32:$O$48,2,0)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Priezvisko]],Data!$E$62:$G$155,2,0)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Priezvisko]],Data!$E$62:$G$155,3,0)</f>
        <v>Lorinčík, Dušan</v>
      </c>
      <c r="P100" s="10"/>
      <c r="X100"/>
      <c r="Y100"/>
      <c r="AB100"/>
      <c r="AC100"/>
    </row>
    <row r="101" spans="2:29" ht="18" x14ac:dyDescent="0.25">
      <c r="B101" s="29">
        <v>45990</v>
      </c>
      <c r="C101" s="91" t="s">
        <v>230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Priezvisko]],Data!$E$62:$I$155,5,0)</f>
        <v>1.2</v>
      </c>
      <c r="K101" s="92">
        <f>VLOOKUP(Workouts[[#This Row],[Tréner]],Data!$N$32:$O$48,2,0)</f>
        <v>2</v>
      </c>
      <c r="L101" s="90">
        <f>(Workouts[[#This Row],[Body za Umiestnenie]]+Workouts[[#This Row],[Body Účasť]])*Workouts[[#This Row],[koef. hráča]]</f>
        <v>3.5999999999999996</v>
      </c>
      <c r="M101" s="52" t="str">
        <f>VLOOKUP(Workouts[[#This Row],[Meno Priezvisko]],Data!$E$62:$G$155,2,0)</f>
        <v>ŠK Pionierska</v>
      </c>
      <c r="N101" s="85">
        <f>Workouts[[#This Row],[Body spolu]]*Workouts[[#This Row],[koef. Trénera]]</f>
        <v>7.1999999999999993</v>
      </c>
      <c r="O101" s="52" t="str">
        <f>VLOOKUP(Workouts[[#This Row],[Meno Priezvisko]],Data!$E$62:$G$155,3,0)</f>
        <v>Lorinčík, Dušan</v>
      </c>
      <c r="P101" s="10"/>
      <c r="X101"/>
      <c r="Y101"/>
      <c r="AB101"/>
      <c r="AC101"/>
    </row>
    <row r="102" spans="2:29" ht="18" x14ac:dyDescent="0.25">
      <c r="B102" s="29">
        <v>45983</v>
      </c>
      <c r="C102" s="91" t="s">
        <v>233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Priezvisko]],Data!$E$62:$I$155,5,0)</f>
        <v>1.2</v>
      </c>
      <c r="K102" s="92">
        <f>VLOOKUP(Workouts[[#This Row],[Tréner]],Data!$N$32:$O$48,2,0)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Priezvisko]],Data!$E$62:$G$155,2,0)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Priezvisko]],Data!$E$62:$G$155,3,0)</f>
        <v>Tóth, Tomáš</v>
      </c>
      <c r="P102" s="10"/>
      <c r="X102"/>
      <c r="Y102"/>
      <c r="AB102"/>
      <c r="AC102"/>
    </row>
    <row r="103" spans="2:29" ht="18" x14ac:dyDescent="0.25">
      <c r="B103" s="29">
        <v>45991</v>
      </c>
      <c r="C103" s="91" t="s">
        <v>224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Priezvisko]],Data!$E$62:$I$155,5,0)</f>
        <v>1.05</v>
      </c>
      <c r="K103" s="92">
        <f>VLOOKUP(Workouts[[#This Row],[Tréner]],Data!$N$32:$O$48,2,0)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Priezvisko]],Data!$E$62:$G$155,2,0)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Priezvisko]],Data!$E$62:$G$155,3,0)</f>
        <v>Koctur, Tomáš</v>
      </c>
      <c r="P103" s="10"/>
      <c r="X103"/>
      <c r="Y103"/>
      <c r="AB103"/>
      <c r="AC103"/>
    </row>
    <row r="104" spans="2:29" ht="18" x14ac:dyDescent="0.25">
      <c r="B104" s="29">
        <v>45991</v>
      </c>
      <c r="C104" s="91" t="s">
        <v>224</v>
      </c>
      <c r="D104" s="17" t="s">
        <v>70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Priezvisko]],Data!$E$62:$I$155,5,0)</f>
        <v>1.05</v>
      </c>
      <c r="K104" s="92">
        <f>VLOOKUP(Workouts[[#This Row],[Tréner]],Data!$N$32:$O$48,2,0)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Priezvisko]],Data!$E$62:$G$155,2,0)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Priezvisko]],Data!$E$62:$G$155,3,0)</f>
        <v>Tužinčin, Lukáš</v>
      </c>
      <c r="P104" s="10"/>
      <c r="X104"/>
      <c r="Y104"/>
      <c r="AB104"/>
      <c r="AC104"/>
    </row>
    <row r="105" spans="2:29" ht="18" x14ac:dyDescent="0.25">
      <c r="B105" s="29">
        <v>45991</v>
      </c>
      <c r="C105" s="91" t="s">
        <v>224</v>
      </c>
      <c r="D105" s="17" t="s">
        <v>71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Priezvisko]],Data!$E$62:$I$155,5,0)</f>
        <v>1.05</v>
      </c>
      <c r="K105" s="92">
        <f>VLOOKUP(Workouts[[#This Row],[Tréner]],Data!$N$32:$O$48,2,0)</f>
        <v>1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Priezvisko]],Data!$E$62:$G$155,2,0)</f>
        <v>ŠK Pionierska</v>
      </c>
      <c r="N105" s="85">
        <f>Workouts[[#This Row],[Body spolu]]*Workouts[[#This Row],[koef. Trénera]]</f>
        <v>3.1500000000000004</v>
      </c>
      <c r="O105" s="52" t="str">
        <f>VLOOKUP(Workouts[[#This Row],[Meno Priezvisko]],Data!$E$62:$G$155,3,0)</f>
        <v>Hrúziková, Linda</v>
      </c>
      <c r="P105" s="10"/>
      <c r="X105"/>
      <c r="Y105"/>
      <c r="AB105"/>
      <c r="AC105"/>
    </row>
    <row r="106" spans="2:29" ht="18" x14ac:dyDescent="0.25">
      <c r="B106" s="29">
        <v>45991</v>
      </c>
      <c r="C106" s="91" t="s">
        <v>224</v>
      </c>
      <c r="D106" s="17" t="s">
        <v>240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Priezvisko]],Data!$E$62:$I$155,5,0)</f>
        <v>1</v>
      </c>
      <c r="K106" s="92">
        <f>VLOOKUP(Workouts[[#This Row],[Tréner]],Data!$N$32:$O$48,2,0)</f>
        <v>1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Priezvisko]],Data!$E$62:$G$155,2,0)</f>
        <v>ŠK Pionierska</v>
      </c>
      <c r="N106" s="85">
        <f>Workouts[[#This Row],[Body spolu]]*Workouts[[#This Row],[koef. Trénera]]</f>
        <v>2</v>
      </c>
      <c r="O106" s="52" t="str">
        <f>VLOOKUP(Workouts[[#This Row],[Meno Priezvisko]],Data!$E$62:$G$155,3,0)</f>
        <v>Hrúziková, Linda</v>
      </c>
      <c r="P106" s="10"/>
      <c r="X106"/>
      <c r="Y106"/>
      <c r="AB106"/>
      <c r="AC106"/>
    </row>
    <row r="107" spans="2:29" ht="18" x14ac:dyDescent="0.25">
      <c r="B107" s="29">
        <v>45991</v>
      </c>
      <c r="C107" s="91" t="s">
        <v>224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Priezvisko]],Data!$E$62:$I$155,5,0)</f>
        <v>1.05</v>
      </c>
      <c r="K107" s="92">
        <f>VLOOKUP(Workouts[[#This Row],[Tréner]],Data!$N$32:$O$48,2,0)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Priezvisko]],Data!$E$62:$G$155,2,0)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Priezvisko]],Data!$E$62:$G$155,3,0)</f>
        <v>Koctur, Tomáš</v>
      </c>
      <c r="P107" s="10"/>
      <c r="X107"/>
      <c r="Y107"/>
      <c r="AB107"/>
      <c r="AC107"/>
    </row>
    <row r="108" spans="2:29" ht="18" x14ac:dyDescent="0.25">
      <c r="B108" s="29">
        <v>45991</v>
      </c>
      <c r="C108" s="91" t="s">
        <v>224</v>
      </c>
      <c r="D108" s="17" t="s">
        <v>157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Priezvisko]],Data!$E$62:$I$155,5,0)</f>
        <v>1.05</v>
      </c>
      <c r="K108" s="92">
        <f>VLOOKUP(Workouts[[#This Row],[Tréner]],Data!$N$32:$O$48,2,0)</f>
        <v>2.5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Priezvisko]],Data!$E$62:$G$155,2,0)</f>
        <v>POHODA Trnava</v>
      </c>
      <c r="N108" s="85">
        <f>Workouts[[#This Row],[Body spolu]]*Workouts[[#This Row],[koef. Trénera]]</f>
        <v>13.125</v>
      </c>
      <c r="O108" s="52" t="str">
        <f>VLOOKUP(Workouts[[#This Row],[Meno Priezvisko]],Data!$E$62:$G$155,3,0)</f>
        <v>Varga, Patrik</v>
      </c>
      <c r="P108" s="10"/>
      <c r="X108"/>
      <c r="Y108"/>
      <c r="AB108"/>
      <c r="AC108"/>
    </row>
    <row r="109" spans="2:29" ht="18" x14ac:dyDescent="0.25">
      <c r="B109" s="29">
        <v>45991</v>
      </c>
      <c r="C109" s="91" t="s">
        <v>224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Priezvisko]],Data!$E$62:$I$155,5,0)</f>
        <v>1.05</v>
      </c>
      <c r="K109" s="92">
        <f>VLOOKUP(Workouts[[#This Row],[Tréner]],Data!$N$32:$O$48,2,0)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Priezvisko]],Data!$E$62:$G$155,2,0)</f>
        <v>ŠK Pionierska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Priezvisko]],Data!$E$62:$G$155,3,0)</f>
        <v>Kohlerová, Klára</v>
      </c>
      <c r="P109" s="10"/>
      <c r="X109"/>
      <c r="Y109"/>
      <c r="AB109"/>
      <c r="AC109"/>
    </row>
    <row r="110" spans="2:29" ht="18" x14ac:dyDescent="0.25">
      <c r="B110" s="29">
        <v>45991</v>
      </c>
      <c r="C110" s="91" t="s">
        <v>224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Priezvisko]],Data!$E$62:$I$155,5,0)</f>
        <v>1.05</v>
      </c>
      <c r="K110" s="92">
        <f>VLOOKUP(Workouts[[#This Row],[Tréner]],Data!$N$32:$O$48,2,0)</f>
        <v>2.5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Priezvisko]],Data!$E$62:$G$155,2,0)</f>
        <v>POHODA Trnava</v>
      </c>
      <c r="N110" s="85">
        <f>Workouts[[#This Row],[Body spolu]]*Workouts[[#This Row],[koef. Trénera]]</f>
        <v>7.8750000000000009</v>
      </c>
      <c r="O110" s="52" t="str">
        <f>VLOOKUP(Workouts[[#This Row],[Meno Priezvisko]],Data!$E$62:$G$155,3,0)</f>
        <v>Varga, Patrik</v>
      </c>
      <c r="P110" s="10"/>
      <c r="X110"/>
      <c r="Y110"/>
      <c r="AB110"/>
      <c r="AC110"/>
    </row>
    <row r="111" spans="2:29" ht="18" x14ac:dyDescent="0.25">
      <c r="B111" s="29">
        <v>45991</v>
      </c>
      <c r="C111" s="91" t="s">
        <v>224</v>
      </c>
      <c r="D111" s="17" t="s">
        <v>241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Priezvisko]],Data!$E$62:$I$155,5,0)</f>
        <v>1</v>
      </c>
      <c r="K111" s="92">
        <f>VLOOKUP(Workouts[[#This Row],[Tréner]],Data!$N$32:$O$48,2,0)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Priezvisko]],Data!$E$62:$G$155,2,0)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Priezvisko]],Data!$E$62:$G$155,3,0)</f>
        <v>Tóth, Tomáš</v>
      </c>
      <c r="P111" s="10"/>
      <c r="X111"/>
      <c r="Y111"/>
      <c r="AB111"/>
      <c r="AC111"/>
    </row>
    <row r="112" spans="2:29" ht="18" x14ac:dyDescent="0.25">
      <c r="B112" s="29">
        <v>45991</v>
      </c>
      <c r="C112" s="91" t="s">
        <v>224</v>
      </c>
      <c r="D112" s="17" t="s">
        <v>67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Priezvisko]],Data!$E$62:$I$155,5,0)</f>
        <v>1.05</v>
      </c>
      <c r="K112" s="92">
        <f>VLOOKUP(Workouts[[#This Row],[Tréner]],Data!$N$32:$O$48,2,0)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Priezvisko]],Data!$E$62:$G$155,2,0)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Priezvisko]],Data!$E$62:$G$155,3,0)</f>
        <v>Kohlerová, Klára</v>
      </c>
      <c r="P112" s="10"/>
      <c r="X112"/>
      <c r="Y112"/>
      <c r="AB112"/>
      <c r="AC112"/>
    </row>
    <row r="113" spans="2:29" ht="18" x14ac:dyDescent="0.25">
      <c r="B113" s="29">
        <v>45991</v>
      </c>
      <c r="C113" s="91" t="s">
        <v>224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Priezvisko]],Data!$E$62:$I$155,5,0)</f>
        <v>1.1000000000000001</v>
      </c>
      <c r="K113" s="92">
        <f>VLOOKUP(Workouts[[#This Row],[Tréner]],Data!$N$32:$O$48,2,0)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Priezvisko]],Data!$E$62:$G$155,2,0)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Priezvisko]],Data!$E$62:$G$155,3,0)</f>
        <v>Kohlerová, Klára</v>
      </c>
      <c r="P113" s="10"/>
      <c r="X113"/>
      <c r="Y113"/>
      <c r="AB113"/>
      <c r="AC113"/>
    </row>
    <row r="114" spans="2:29" ht="18" x14ac:dyDescent="0.25">
      <c r="B114" s="29">
        <v>45991</v>
      </c>
      <c r="C114" s="91" t="s">
        <v>224</v>
      </c>
      <c r="D114" s="17" t="s">
        <v>158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Priezvisko]],Data!$E$62:$I$155,5,0)</f>
        <v>1</v>
      </c>
      <c r="K114" s="92">
        <f>VLOOKUP(Workouts[[#This Row],[Tréner]],Data!$N$32:$O$48,2,0)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Priezvisko]],Data!$E$62:$G$155,2,0)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Priezvisko]],Data!$E$62:$G$155,3,0)</f>
        <v>Tóth, Tomáš</v>
      </c>
      <c r="P114" s="10"/>
      <c r="X114"/>
      <c r="Y114"/>
      <c r="AB114"/>
      <c r="AC114"/>
    </row>
    <row r="115" spans="2:29" ht="18" x14ac:dyDescent="0.25">
      <c r="B115" s="29">
        <v>45991</v>
      </c>
      <c r="C115" s="91" t="s">
        <v>224</v>
      </c>
      <c r="D115" s="17" t="s">
        <v>161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Priezvisko]],Data!$E$62:$I$155,5,0)</f>
        <v>1.05</v>
      </c>
      <c r="K115" s="92">
        <f>VLOOKUP(Workouts[[#This Row],[Tréner]],Data!$N$32:$O$48,2,0)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Priezvisko]],Data!$E$62:$G$155,2,0)</f>
        <v>ŠK Pionierska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Priezvisko]],Data!$E$62:$G$155,3,0)</f>
        <v>Kohlerová, Klára</v>
      </c>
      <c r="P115" s="10"/>
      <c r="X115"/>
      <c r="Y115"/>
      <c r="AB115"/>
      <c r="AC115"/>
    </row>
    <row r="116" spans="2:29" ht="18" x14ac:dyDescent="0.25">
      <c r="B116" s="29">
        <v>45991</v>
      </c>
      <c r="C116" s="91" t="s">
        <v>224</v>
      </c>
      <c r="D116" s="17" t="s">
        <v>83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Priezvisko]],Data!$E$62:$I$155,5,0)</f>
        <v>1.05</v>
      </c>
      <c r="K116" s="92">
        <f>VLOOKUP(Workouts[[#This Row],[Tréner]],Data!$N$32:$O$48,2,0)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Priezvisko]],Data!$E$62:$G$155,2,0)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Priezvisko]],Data!$E$62:$G$155,3,0)</f>
        <v>Kuchárik, Tomáš</v>
      </c>
      <c r="P116" s="10"/>
      <c r="X116"/>
      <c r="Y116"/>
      <c r="AB116"/>
      <c r="AC116"/>
    </row>
    <row r="117" spans="2:29" ht="18" x14ac:dyDescent="0.25">
      <c r="B117" s="29">
        <v>45991</v>
      </c>
      <c r="C117" s="91" t="s">
        <v>224</v>
      </c>
      <c r="D117" s="17" t="s">
        <v>80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Priezvisko]],Data!$E$62:$I$155,5,0)</f>
        <v>1.05</v>
      </c>
      <c r="K117" s="92">
        <f>VLOOKUP(Workouts[[#This Row],[Tréner]],Data!$N$32:$O$48,2,0)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Priezvisko]],Data!$E$62:$G$155,2,0)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Priezvisko]],Data!$E$62:$G$155,3,0)</f>
        <v>Kuchárik, Tomáš</v>
      </c>
      <c r="P117" s="10"/>
      <c r="X117"/>
      <c r="Y117"/>
      <c r="AB117"/>
      <c r="AC117"/>
    </row>
    <row r="118" spans="2:29" ht="18" x14ac:dyDescent="0.25">
      <c r="B118" s="29">
        <v>45991</v>
      </c>
      <c r="C118" s="91" t="s">
        <v>224</v>
      </c>
      <c r="D118" s="17" t="s">
        <v>155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Priezvisko]],Data!$E$62:$I$155,5,0)</f>
        <v>1</v>
      </c>
      <c r="K118" s="92">
        <f>VLOOKUP(Workouts[[#This Row],[Tréner]],Data!$N$32:$O$48,2,0)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Priezvisko]],Data!$E$62:$G$155,2,0)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Priezvisko]],Data!$E$62:$G$155,3,0)</f>
        <v>Tóth, Tomáš</v>
      </c>
      <c r="P118" s="10"/>
      <c r="X118"/>
      <c r="Y118"/>
      <c r="AB118"/>
      <c r="AC118"/>
    </row>
    <row r="119" spans="2:29" ht="18" x14ac:dyDescent="0.25">
      <c r="B119" s="29">
        <v>45991</v>
      </c>
      <c r="C119" s="91" t="s">
        <v>224</v>
      </c>
      <c r="D119" s="17" t="s">
        <v>67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Priezvisko]],Data!$E$62:$I$155,5,0)</f>
        <v>1.05</v>
      </c>
      <c r="K119" s="92">
        <f>VLOOKUP(Workouts[[#This Row],[Tréner]],Data!$N$32:$O$48,2,0)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Priezvisko]],Data!$E$62:$G$155,2,0)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Priezvisko]],Data!$E$62:$G$155,3,0)</f>
        <v>Kohlerová, Klára</v>
      </c>
      <c r="P119" s="10"/>
      <c r="X119"/>
      <c r="Y119"/>
      <c r="AB119"/>
      <c r="AC119"/>
    </row>
    <row r="120" spans="2:29" ht="18" x14ac:dyDescent="0.25">
      <c r="B120" s="29">
        <v>45991</v>
      </c>
      <c r="C120" s="91" t="s">
        <v>224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Priezvisko]],Data!$E$62:$I$155,5,0)</f>
        <v>1.1000000000000001</v>
      </c>
      <c r="K120" s="92">
        <f>VLOOKUP(Workouts[[#This Row],[Tréner]],Data!$N$32:$O$48,2,0)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Priezvisko]],Data!$E$62:$G$155,2,0)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Priezvisko]],Data!$E$62:$G$155,3,0)</f>
        <v>Kohlerová, Klára</v>
      </c>
      <c r="P120" s="10"/>
      <c r="X120"/>
      <c r="Y120"/>
      <c r="AB120"/>
      <c r="AC120"/>
    </row>
    <row r="121" spans="2:29" ht="18" x14ac:dyDescent="0.25">
      <c r="B121" s="29">
        <v>45991</v>
      </c>
      <c r="C121" s="91" t="s">
        <v>224</v>
      </c>
      <c r="D121" s="17" t="s">
        <v>242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Priezvisko]],Data!$E$62:$I$155,5,0)</f>
        <v>1</v>
      </c>
      <c r="K121" s="92">
        <f>VLOOKUP(Workouts[[#This Row],[Tréner]],Data!$N$32:$O$48,2,0)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Priezvisko]],Data!$E$62:$G$155,2,0)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Priezvisko]],Data!$E$62:$G$155,3,0)</f>
        <v>Tóth, Tomáš</v>
      </c>
      <c r="P121" s="10"/>
      <c r="X121"/>
      <c r="Y121"/>
      <c r="AB121"/>
      <c r="AC121"/>
    </row>
    <row r="122" spans="2:29" ht="18" x14ac:dyDescent="0.25">
      <c r="B122" s="29">
        <v>45991</v>
      </c>
      <c r="C122" s="91" t="s">
        <v>224</v>
      </c>
      <c r="D122" s="17" t="s">
        <v>110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Priezvisko]],Data!$E$62:$I$155,5,0)</f>
        <v>1.05</v>
      </c>
      <c r="K122" s="92">
        <f>VLOOKUP(Workouts[[#This Row],[Tréner]],Data!$N$32:$O$48,2,0)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Priezvisko]],Data!$E$62:$G$155,2,0)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Priezvisko]],Data!$E$62:$G$155,3,0)</f>
        <v>Tužinčin, Lukáš</v>
      </c>
      <c r="P122" s="10"/>
      <c r="X122"/>
      <c r="Y122"/>
      <c r="AB122"/>
      <c r="AC122"/>
    </row>
    <row r="123" spans="2:29" ht="18" x14ac:dyDescent="0.25">
      <c r="B123" s="29">
        <v>45991</v>
      </c>
      <c r="C123" s="91" t="s">
        <v>224</v>
      </c>
      <c r="D123" s="17" t="s">
        <v>227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Priezvisko]],Data!$E$62:$I$155,5,0)</f>
        <v>1.2</v>
      </c>
      <c r="K123" s="92">
        <f>VLOOKUP(Workouts[[#This Row],[Tréner]],Data!$N$32:$O$48,2,0)</f>
        <v>2.5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Priezvisko]],Data!$E$62:$G$155,2,0)</f>
        <v>POHODA Trnava</v>
      </c>
      <c r="N123" s="85">
        <f>Workouts[[#This Row],[Body spolu]]*Workouts[[#This Row],[koef. Trénera]]</f>
        <v>18</v>
      </c>
      <c r="O123" s="52" t="str">
        <f>VLOOKUP(Workouts[[#This Row],[Meno Priezvisko]],Data!$E$62:$G$155,3,0)</f>
        <v>Varga, Patrik</v>
      </c>
      <c r="P123" s="10"/>
      <c r="X123"/>
      <c r="Y123"/>
      <c r="AB123"/>
      <c r="AC123"/>
    </row>
    <row r="124" spans="2:29" ht="18" x14ac:dyDescent="0.25">
      <c r="B124" s="29">
        <v>45991</v>
      </c>
      <c r="C124" s="91" t="s">
        <v>224</v>
      </c>
      <c r="D124" s="17" t="s">
        <v>225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Priezvisko]],Data!$E$62:$I$155,5,0)</f>
        <v>1.2</v>
      </c>
      <c r="K124" s="92">
        <f>VLOOKUP(Workouts[[#This Row],[Tréner]],Data!$N$32:$O$48,2,0)</f>
        <v>2.5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Priezvisko]],Data!$E$62:$G$155,2,0)</f>
        <v>POHODA Trnava</v>
      </c>
      <c r="N124" s="85">
        <f>Workouts[[#This Row],[Body spolu]]*Workouts[[#This Row],[koef. Trénera]]</f>
        <v>15</v>
      </c>
      <c r="O124" s="52" t="str">
        <f>VLOOKUP(Workouts[[#This Row],[Meno Priezvisko]],Data!$E$62:$G$155,3,0)</f>
        <v>Varga, Patrik</v>
      </c>
      <c r="P124" s="10"/>
      <c r="X124"/>
      <c r="Y124"/>
      <c r="AB124"/>
      <c r="AC124"/>
    </row>
    <row r="125" spans="2:29" ht="18" x14ac:dyDescent="0.25">
      <c r="B125" s="29">
        <v>45991</v>
      </c>
      <c r="C125" s="91" t="s">
        <v>224</v>
      </c>
      <c r="D125" s="17" t="s">
        <v>84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Priezvisko]],Data!$E$62:$I$155,5,0)</f>
        <v>1.05</v>
      </c>
      <c r="K125" s="92">
        <f>VLOOKUP(Workouts[[#This Row],[Tréner]],Data!$N$32:$O$48,2,0)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Priezvisko]],Data!$E$62:$G$155,2,0)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Priezvisko]],Data!$E$62:$G$155,3,0)</f>
        <v>Kuchárik, Tomáš</v>
      </c>
      <c r="P125" s="10"/>
      <c r="X125"/>
      <c r="Y125"/>
      <c r="AB125"/>
      <c r="AC125"/>
    </row>
    <row r="126" spans="2:29" ht="18" x14ac:dyDescent="0.25">
      <c r="B126" s="29">
        <v>45991</v>
      </c>
      <c r="C126" s="91" t="s">
        <v>224</v>
      </c>
      <c r="D126" s="17" t="s">
        <v>243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Priezvisko]],Data!$E$62:$I$155,5,0)</f>
        <v>1</v>
      </c>
      <c r="K126" s="92">
        <f>VLOOKUP(Workouts[[#This Row],[Tréner]],Data!$N$32:$O$48,2,0)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Priezvisko]],Data!$E$62:$G$155,2,0)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Priezvisko]],Data!$E$62:$G$155,3,0)</f>
        <v>Tóth, Tomáš</v>
      </c>
      <c r="P126" s="10"/>
      <c r="X126"/>
      <c r="Y126"/>
      <c r="AB126"/>
      <c r="AC126"/>
    </row>
    <row r="127" spans="2:29" ht="18" x14ac:dyDescent="0.25">
      <c r="B127" s="29">
        <v>45991</v>
      </c>
      <c r="C127" s="91" t="s">
        <v>224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Priezvisko]],Data!$E$62:$I$155,5,0)</f>
        <v>1.05</v>
      </c>
      <c r="K127" s="92">
        <f>VLOOKUP(Workouts[[#This Row],[Tréner]],Data!$N$32:$O$48,2,0)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Priezvisko]],Data!$E$62:$G$155,2,0)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Priezvisko]],Data!$E$62:$G$155,3,0)</f>
        <v>Tóth, Tomáš</v>
      </c>
      <c r="P127" s="10"/>
      <c r="X127"/>
      <c r="Y127"/>
      <c r="AB127"/>
      <c r="AC127"/>
    </row>
    <row r="128" spans="2:29" ht="18" x14ac:dyDescent="0.25">
      <c r="B128" s="29">
        <v>45997</v>
      </c>
      <c r="C128" s="91" t="s">
        <v>232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Priezvisko]],Data!$E$62:$I$155,5,0)</f>
        <v>1.2</v>
      </c>
      <c r="K128" s="92">
        <f>VLOOKUP(Workouts[[#This Row],[Tréner]],Data!$N$32:$O$48,2,0)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Priezvisko]],Data!$E$62:$G$155,2,0)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Priezvisko]],Data!$E$62:$G$155,3,0)</f>
        <v>Lorinčík, Dušan</v>
      </c>
      <c r="P128" s="10"/>
      <c r="X128"/>
      <c r="Y128"/>
      <c r="AB128"/>
      <c r="AC128"/>
    </row>
    <row r="129" spans="2:29" ht="18" x14ac:dyDescent="0.25">
      <c r="B129" s="29">
        <v>45997</v>
      </c>
      <c r="C129" s="91" t="s">
        <v>232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Priezvisko]],Data!$E$62:$I$155,5,0)</f>
        <v>1.2</v>
      </c>
      <c r="K129" s="92">
        <f>VLOOKUP(Workouts[[#This Row],[Tréner]],Data!$N$32:$O$48,2,0)</f>
        <v>2</v>
      </c>
      <c r="L129" s="90">
        <f>(Workouts[[#This Row],[Body za Umiestnenie]]+Workouts[[#This Row],[Body Účasť]])*Workouts[[#This Row],[koef. hráča]]</f>
        <v>3.5999999999999996</v>
      </c>
      <c r="M129" s="52" t="str">
        <f>VLOOKUP(Workouts[[#This Row],[Meno Priezvisko]],Data!$E$62:$G$155,2,0)</f>
        <v>ŠK Pionierska</v>
      </c>
      <c r="N129" s="85">
        <f>Workouts[[#This Row],[Body spolu]]*Workouts[[#This Row],[koef. Trénera]]</f>
        <v>7.1999999999999993</v>
      </c>
      <c r="O129" s="52" t="str">
        <f>VLOOKUP(Workouts[[#This Row],[Meno Priezvisko]],Data!$E$62:$G$155,3,0)</f>
        <v>Lorinčík, Dušan</v>
      </c>
      <c r="P129" s="10"/>
      <c r="X129"/>
      <c r="Y129"/>
      <c r="AB129"/>
      <c r="AC129"/>
    </row>
    <row r="130" spans="2:29" ht="18" x14ac:dyDescent="0.25">
      <c r="B130" s="29">
        <v>46005</v>
      </c>
      <c r="C130" s="91" t="s">
        <v>224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Priezvisko]],Data!$E$62:$I$155,5,0)</f>
        <v>1.05</v>
      </c>
      <c r="K130" s="92">
        <f>VLOOKUP(Workouts[[#This Row],[Tréner]],Data!$N$32:$O$48,2,0)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Priezvisko]],Data!$E$62:$G$155,2,0)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Priezvisko]],Data!$E$62:$G$155,3,0)</f>
        <v>Koctur, Tomáš</v>
      </c>
      <c r="P130" s="10"/>
      <c r="X130"/>
      <c r="Y130"/>
      <c r="AB130"/>
      <c r="AC130"/>
    </row>
    <row r="131" spans="2:29" ht="18" x14ac:dyDescent="0.25">
      <c r="B131" s="29">
        <v>46005</v>
      </c>
      <c r="C131" s="91" t="s">
        <v>224</v>
      </c>
      <c r="D131" s="17" t="s">
        <v>69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Priezvisko]],Data!$E$62:$I$155,5,0)</f>
        <v>1.05</v>
      </c>
      <c r="K131" s="92">
        <f>VLOOKUP(Workouts[[#This Row],[Tréner]],Data!$N$32:$O$48,2,0)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Priezvisko]],Data!$E$62:$G$155,2,0)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Priezvisko]],Data!$E$62:$G$155,3,0)</f>
        <v>Tužinčin, Lukáš</v>
      </c>
      <c r="P131" s="10"/>
      <c r="X131"/>
      <c r="Y131"/>
      <c r="AB131"/>
      <c r="AC131"/>
    </row>
    <row r="132" spans="2:29" ht="18" x14ac:dyDescent="0.25">
      <c r="B132" s="29">
        <v>46005</v>
      </c>
      <c r="C132" s="91" t="s">
        <v>224</v>
      </c>
      <c r="D132" s="17" t="s">
        <v>70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Priezvisko]],Data!$E$62:$I$155,5,0)</f>
        <v>1.05</v>
      </c>
      <c r="K132" s="92">
        <f>VLOOKUP(Workouts[[#This Row],[Tréner]],Data!$N$32:$O$48,2,0)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Priezvisko]],Data!$E$62:$G$155,2,0)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Priezvisko]],Data!$E$62:$G$155,3,0)</f>
        <v>Tužinčin, Lukáš</v>
      </c>
      <c r="P132" s="10"/>
      <c r="X132"/>
      <c r="Y132"/>
      <c r="AB132"/>
      <c r="AC132"/>
    </row>
    <row r="133" spans="2:29" ht="18" x14ac:dyDescent="0.25">
      <c r="B133" s="29">
        <v>46005</v>
      </c>
      <c r="C133" s="91" t="s">
        <v>224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Priezvisko]],Data!$E$62:$I$155,5,0)</f>
        <v>1.05</v>
      </c>
      <c r="K133" s="92">
        <f>VLOOKUP(Workouts[[#This Row],[Tréner]],Data!$N$32:$O$48,2,0)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Priezvisko]],Data!$E$62:$G$155,2,0)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Priezvisko]],Data!$E$62:$G$155,3,0)</f>
        <v>Fecák, Tomáš</v>
      </c>
      <c r="P133" s="10"/>
      <c r="X133"/>
      <c r="Y133"/>
      <c r="AB133"/>
      <c r="AC133"/>
    </row>
    <row r="134" spans="2:29" ht="18" x14ac:dyDescent="0.25">
      <c r="B134" s="29">
        <v>46005</v>
      </c>
      <c r="C134" s="91" t="s">
        <v>224</v>
      </c>
      <c r="D134" s="17" t="s">
        <v>158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Priezvisko]],Data!$E$62:$I$155,5,0)</f>
        <v>1</v>
      </c>
      <c r="K134" s="92">
        <f>VLOOKUP(Workouts[[#This Row],[Tréner]],Data!$N$32:$O$48,2,0)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Priezvisko]],Data!$E$62:$G$155,2,0)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Priezvisko]],Data!$E$62:$G$155,3,0)</f>
        <v>Tóth, Tomáš</v>
      </c>
      <c r="P134" s="10"/>
      <c r="X134"/>
      <c r="Y134"/>
      <c r="AB134"/>
      <c r="AC134"/>
    </row>
    <row r="135" spans="2:29" ht="18" x14ac:dyDescent="0.25">
      <c r="B135" s="29">
        <v>46005</v>
      </c>
      <c r="C135" s="91" t="s">
        <v>224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Priezvisko]],Data!$E$62:$I$155,5,0)</f>
        <v>1.05</v>
      </c>
      <c r="K135" s="92">
        <f>VLOOKUP(Workouts[[#This Row],[Tréner]],Data!$N$32:$O$48,2,0)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Priezvisko]],Data!$E$62:$G$155,2,0)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Priezvisko]],Data!$E$62:$G$155,3,0)</f>
        <v>Koctur, Tomáš</v>
      </c>
      <c r="P135" s="10"/>
      <c r="X135"/>
      <c r="Y135"/>
      <c r="AB135"/>
      <c r="AC135"/>
    </row>
    <row r="136" spans="2:29" ht="18" x14ac:dyDescent="0.25">
      <c r="B136" s="29">
        <v>46005</v>
      </c>
      <c r="C136" s="91" t="s">
        <v>224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Priezvisko]],Data!$E$62:$I$155,5,0)</f>
        <v>1.1499999999999999</v>
      </c>
      <c r="K136" s="92">
        <f>VLOOKUP(Workouts[[#This Row],[Tréner]],Data!$N$32:$O$48,2,0)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Priezvisko]],Data!$E$62:$G$155,2,0)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Priezvisko]],Data!$E$62:$G$155,3,0)</f>
        <v>Tóth, Tomáš</v>
      </c>
      <c r="P136" s="10"/>
      <c r="X136"/>
      <c r="Y136"/>
      <c r="AB136"/>
      <c r="AC136"/>
    </row>
    <row r="137" spans="2:29" ht="18" x14ac:dyDescent="0.25">
      <c r="B137" s="29">
        <v>46005</v>
      </c>
      <c r="C137" s="91" t="s">
        <v>224</v>
      </c>
      <c r="D137" s="17" t="s">
        <v>157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Priezvisko]],Data!$E$62:$I$155,5,0)</f>
        <v>1.05</v>
      </c>
      <c r="K137" s="92">
        <f>VLOOKUP(Workouts[[#This Row],[Tréner]],Data!$N$32:$O$48,2,0)</f>
        <v>2.5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Priezvisko]],Data!$E$62:$G$155,2,0)</f>
        <v>POHODA Trnava</v>
      </c>
      <c r="N137" s="85">
        <f>Workouts[[#This Row],[Body spolu]]*Workouts[[#This Row],[koef. Trénera]]</f>
        <v>10.5</v>
      </c>
      <c r="O137" s="52" t="str">
        <f>VLOOKUP(Workouts[[#This Row],[Meno Priezvisko]],Data!$E$62:$G$155,3,0)</f>
        <v>Varga, Patrik</v>
      </c>
      <c r="P137" s="10"/>
      <c r="X137"/>
      <c r="Y137"/>
      <c r="AB137"/>
      <c r="AC137"/>
    </row>
    <row r="138" spans="2:29" ht="18" x14ac:dyDescent="0.25">
      <c r="B138" s="29">
        <v>46005</v>
      </c>
      <c r="C138" s="91" t="s">
        <v>224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Priezvisko]],Data!$E$62:$I$155,5,0)</f>
        <v>1.05</v>
      </c>
      <c r="K138" s="92">
        <f>VLOOKUP(Workouts[[#This Row],[Tréner]],Data!$N$32:$O$48,2,0)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Priezvisko]],Data!$E$62:$G$155,2,0)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Priezvisko]],Data!$E$62:$G$155,3,0)</f>
        <v>Koctur, Tomáš</v>
      </c>
      <c r="P138" s="10"/>
      <c r="X138"/>
      <c r="Y138"/>
      <c r="AB138"/>
      <c r="AC138"/>
    </row>
    <row r="139" spans="2:29" ht="18" x14ac:dyDescent="0.25">
      <c r="B139" s="29">
        <v>46005</v>
      </c>
      <c r="C139" s="91" t="s">
        <v>224</v>
      </c>
      <c r="D139" s="17" t="s">
        <v>262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Priezvisko]],Data!$E$62:$I$155,5,0)</f>
        <v>1.05</v>
      </c>
      <c r="K139" s="92">
        <f>VLOOKUP(Workouts[[#This Row],[Tréner]],Data!$N$32:$O$48,2,0)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Priezvisko]],Data!$E$62:$G$155,2,0)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Priezvisko]],Data!$E$62:$G$155,3,0)</f>
        <v>Tužinčin, Lukáš</v>
      </c>
      <c r="P139" s="10"/>
      <c r="X139"/>
      <c r="Y139"/>
      <c r="AB139"/>
      <c r="AC139"/>
    </row>
    <row r="140" spans="2:29" ht="18" x14ac:dyDescent="0.25">
      <c r="B140" s="29">
        <v>46005</v>
      </c>
      <c r="C140" s="91" t="s">
        <v>224</v>
      </c>
      <c r="D140" s="17" t="s">
        <v>227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Priezvisko]],Data!$E$62:$I$155,5,0)</f>
        <v>1.2</v>
      </c>
      <c r="K140" s="92">
        <f>VLOOKUP(Workouts[[#This Row],[Tréner]],Data!$N$32:$O$48,2,0)</f>
        <v>2.5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Priezvisko]],Data!$E$62:$G$155,2,0)</f>
        <v>POHODA Trnava</v>
      </c>
      <c r="N140" s="85">
        <f>Workouts[[#This Row],[Body spolu]]*Workouts[[#This Row],[koef. Trénera]]</f>
        <v>21</v>
      </c>
      <c r="O140" s="52" t="str">
        <f>VLOOKUP(Workouts[[#This Row],[Meno Priezvisko]],Data!$E$62:$G$155,3,0)</f>
        <v>Varga, Patrik</v>
      </c>
      <c r="P140" s="10"/>
      <c r="X140"/>
      <c r="Y140"/>
      <c r="AB140"/>
      <c r="AC140"/>
    </row>
    <row r="141" spans="2:29" ht="18" x14ac:dyDescent="0.25">
      <c r="B141" s="29">
        <v>46005</v>
      </c>
      <c r="C141" s="91" t="s">
        <v>224</v>
      </c>
      <c r="D141" s="17" t="s">
        <v>225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Priezvisko]],Data!$E$62:$I$155,5,0)</f>
        <v>1.2</v>
      </c>
      <c r="K141" s="92">
        <f>VLOOKUP(Workouts[[#This Row],[Tréner]],Data!$N$32:$O$48,2,0)</f>
        <v>2.5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Priezvisko]],Data!$E$62:$G$155,2,0)</f>
        <v>POHODA Trnava</v>
      </c>
      <c r="N141" s="85">
        <f>Workouts[[#This Row],[Body spolu]]*Workouts[[#This Row],[koef. Trénera]]</f>
        <v>18</v>
      </c>
      <c r="O141" s="52" t="str">
        <f>VLOOKUP(Workouts[[#This Row],[Meno Priezvisko]],Data!$E$62:$G$155,3,0)</f>
        <v>Varga, Patrik</v>
      </c>
      <c r="P141" s="10"/>
      <c r="X141"/>
      <c r="Y141"/>
      <c r="AB141"/>
      <c r="AC141"/>
    </row>
    <row r="142" spans="2:29" ht="18" x14ac:dyDescent="0.25">
      <c r="B142" s="29">
        <v>46005</v>
      </c>
      <c r="C142" s="91" t="s">
        <v>224</v>
      </c>
      <c r="D142" s="17" t="s">
        <v>80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Priezvisko]],Data!$E$62:$I$155,5,0)</f>
        <v>1.05</v>
      </c>
      <c r="K142" s="92">
        <f>VLOOKUP(Workouts[[#This Row],[Tréner]],Data!$N$32:$O$48,2,0)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Priezvisko]],Data!$E$62:$G$155,2,0)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Priezvisko]],Data!$E$62:$G$155,3,0)</f>
        <v>Kuchárik, Tomáš</v>
      </c>
      <c r="P142" s="10"/>
      <c r="X142"/>
      <c r="Y142"/>
      <c r="AB142"/>
      <c r="AC142"/>
    </row>
    <row r="143" spans="2:29" ht="18" x14ac:dyDescent="0.25">
      <c r="B143" s="29">
        <v>46005</v>
      </c>
      <c r="C143" s="91" t="s">
        <v>224</v>
      </c>
      <c r="D143" s="17" t="s">
        <v>83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Priezvisko]],Data!$E$62:$I$155,5,0)</f>
        <v>1.05</v>
      </c>
      <c r="K143" s="92">
        <f>VLOOKUP(Workouts[[#This Row],[Tréner]],Data!$N$32:$O$48,2,0)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Priezvisko]],Data!$E$62:$G$155,2,0)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Priezvisko]],Data!$E$62:$G$155,3,0)</f>
        <v>Kuchárik, Tomáš</v>
      </c>
      <c r="P143" s="10"/>
      <c r="X143"/>
      <c r="Y143"/>
      <c r="AB143"/>
      <c r="AC143"/>
    </row>
    <row r="144" spans="2:29" ht="18" x14ac:dyDescent="0.25">
      <c r="B144" s="29">
        <v>46005</v>
      </c>
      <c r="C144" s="91" t="s">
        <v>224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Priezvisko]],Data!$E$62:$I$155,5,0)</f>
        <v>1.05</v>
      </c>
      <c r="K144" s="92">
        <f>VLOOKUP(Workouts[[#This Row],[Tréner]],Data!$N$32:$O$48,2,0)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Priezvisko]],Data!$E$62:$G$155,2,0)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Priezvisko]],Data!$E$62:$G$155,3,0)</f>
        <v>Tóth, Tomáš</v>
      </c>
      <c r="P144" s="10"/>
      <c r="X144"/>
      <c r="Y144"/>
      <c r="AB144"/>
      <c r="AC144"/>
    </row>
    <row r="145" spans="2:29" ht="18" x14ac:dyDescent="0.25">
      <c r="B145" s="29">
        <v>46005</v>
      </c>
      <c r="C145" s="91" t="s">
        <v>224</v>
      </c>
      <c r="D145" s="17" t="s">
        <v>244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Priezvisko]],Data!$E$62:$I$155,5,0)</f>
        <v>1</v>
      </c>
      <c r="K145" s="92" t="e">
        <f>VLOOKUP(Workouts[[#This Row],[Tréner]],Data!$N$32:$O$48,2,0)</f>
        <v>#N/A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Priezvisko]],Data!$E$62:$G$155,2,0)</f>
        <v>BALDI KE</v>
      </c>
      <c r="N145" s="85" t="e">
        <f>Workouts[[#This Row],[Body spolu]]*Workouts[[#This Row],[koef. Trénera]]</f>
        <v>#N/A</v>
      </c>
      <c r="O145" s="52" t="str">
        <f>VLOOKUP(Workouts[[#This Row],[Meno Priezvisko]],Data!$E$62:$G$155,3,0)</f>
        <v>CHÝBA</v>
      </c>
      <c r="P145" s="10"/>
      <c r="X145"/>
      <c r="Y145"/>
      <c r="AB145"/>
      <c r="AC145"/>
    </row>
    <row r="146" spans="2:29" ht="18" x14ac:dyDescent="0.25">
      <c r="B146" s="29">
        <v>46011</v>
      </c>
      <c r="C146" s="91" t="s">
        <v>224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Priezvisko]],Data!$E$62:$I$155,5,0)</f>
        <v>1.1499999999999999</v>
      </c>
      <c r="K146" s="92">
        <f>VLOOKUP(Workouts[[#This Row],[Tréner]],Data!$N$32:$O$48,2,0)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Priezvisko]],Data!$E$62:$G$155,2,0)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Priezvisko]],Data!$E$62:$G$155,3,0)</f>
        <v>Tóth, Tomáš</v>
      </c>
      <c r="P146" s="10"/>
      <c r="X146"/>
      <c r="Y146"/>
      <c r="AB146"/>
      <c r="AC146"/>
    </row>
    <row r="147" spans="2:29" ht="18" x14ac:dyDescent="0.25">
      <c r="B147" s="29">
        <v>46011</v>
      </c>
      <c r="C147" s="91" t="s">
        <v>224</v>
      </c>
      <c r="D147" s="17" t="s">
        <v>157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Priezvisko]],Data!$E$62:$I$155,5,0)</f>
        <v>1.05</v>
      </c>
      <c r="K147" s="92">
        <f>VLOOKUP(Workouts[[#This Row],[Tréner]],Data!$N$32:$O$48,2,0)</f>
        <v>2.5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Priezvisko]],Data!$E$62:$G$155,2,0)</f>
        <v>POHODA Trnava</v>
      </c>
      <c r="N147" s="85">
        <f>Workouts[[#This Row],[Body spolu]]*Workouts[[#This Row],[koef. Trénera]]</f>
        <v>15.750000000000002</v>
      </c>
      <c r="O147" s="52" t="str">
        <f>VLOOKUP(Workouts[[#This Row],[Meno Priezvisko]],Data!$E$62:$G$155,3,0)</f>
        <v>Varga, Patrik</v>
      </c>
      <c r="P147" s="10"/>
      <c r="X147"/>
      <c r="Y147"/>
      <c r="AB147"/>
      <c r="AC147"/>
    </row>
    <row r="148" spans="2:29" ht="18" x14ac:dyDescent="0.25">
      <c r="B148" s="29">
        <v>46011</v>
      </c>
      <c r="C148" s="91" t="s">
        <v>224</v>
      </c>
      <c r="D148" s="17" t="s">
        <v>225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Priezvisko]],Data!$E$62:$I$155,5,0)</f>
        <v>1.2</v>
      </c>
      <c r="K148" s="92">
        <f>VLOOKUP(Workouts[[#This Row],[Tréner]],Data!$N$32:$O$48,2,0)</f>
        <v>2.5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Priezvisko]],Data!$E$62:$G$155,2,0)</f>
        <v>POHODA Trnava</v>
      </c>
      <c r="N148" s="85">
        <f>Workouts[[#This Row],[Body spolu]]*Workouts[[#This Row],[koef. Trénera]]</f>
        <v>60</v>
      </c>
      <c r="O148" s="52" t="str">
        <f>VLOOKUP(Workouts[[#This Row],[Meno Priezvisko]],Data!$E$62:$G$155,3,0)</f>
        <v>Varga, Patrik</v>
      </c>
      <c r="P148" s="10"/>
      <c r="X148"/>
      <c r="Y148"/>
      <c r="AB148"/>
      <c r="AC148"/>
    </row>
    <row r="149" spans="2:29" ht="18" x14ac:dyDescent="0.25">
      <c r="B149" s="29">
        <v>46011</v>
      </c>
      <c r="C149" s="91" t="s">
        <v>224</v>
      </c>
      <c r="D149" s="17" t="s">
        <v>227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Priezvisko]],Data!$E$62:$I$155,5,0)</f>
        <v>1.2</v>
      </c>
      <c r="K149" s="92">
        <f>VLOOKUP(Workouts[[#This Row],[Tréner]],Data!$N$32:$O$48,2,0)</f>
        <v>2.5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Priezvisko]],Data!$E$62:$G$155,2,0)</f>
        <v>POHODA Trnava</v>
      </c>
      <c r="N149" s="85">
        <f>Workouts[[#This Row],[Body spolu]]*Workouts[[#This Row],[koef. Trénera]]</f>
        <v>42</v>
      </c>
      <c r="O149" s="52" t="str">
        <f>VLOOKUP(Workouts[[#This Row],[Meno Priezvisko]],Data!$E$62:$G$155,3,0)</f>
        <v>Varga, Patrik</v>
      </c>
      <c r="P149" s="10"/>
      <c r="X149"/>
      <c r="Y149"/>
      <c r="AB149"/>
      <c r="AC149"/>
    </row>
    <row r="150" spans="2:29" ht="18" x14ac:dyDescent="0.25">
      <c r="B150" s="29">
        <v>46011</v>
      </c>
      <c r="C150" s="91" t="s">
        <v>224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Priezvisko]],Data!$E$62:$I$155,5,0)</f>
        <v>1.2</v>
      </c>
      <c r="K150" s="92">
        <f>VLOOKUP(Workouts[[#This Row],[Tréner]],Data!$N$32:$O$48,2,0)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Priezvisko]],Data!$E$62:$G$155,2,0)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Priezvisko]],Data!$E$62:$G$155,3,0)</f>
        <v>Tóth, Tomáš</v>
      </c>
      <c r="P150" s="10"/>
      <c r="X150"/>
      <c r="Y150"/>
      <c r="AB150"/>
      <c r="AC150"/>
    </row>
    <row r="151" spans="2:29" ht="18" x14ac:dyDescent="0.25">
      <c r="B151" s="29">
        <v>46032</v>
      </c>
      <c r="C151" s="91" t="s">
        <v>224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Priezvisko]],Data!$E$62:$I$155,5,0)</f>
        <v>1.1499999999999999</v>
      </c>
      <c r="K151" s="92">
        <f>VLOOKUP(Workouts[[#This Row],[Tréner]],Data!$N$32:$O$48,2,0)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Priezvisko]],Data!$E$62:$G$155,2,0)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Priezvisko]],Data!$E$62:$G$155,3,0)</f>
        <v>Tóth, Tomáš</v>
      </c>
      <c r="P151" s="10"/>
      <c r="X151"/>
      <c r="Y151"/>
      <c r="AB151"/>
      <c r="AC151"/>
    </row>
    <row r="152" spans="2:29" ht="18" x14ac:dyDescent="0.25">
      <c r="B152" s="29">
        <v>46032</v>
      </c>
      <c r="C152" s="91" t="s">
        <v>224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Priezvisko]],Data!$E$62:$I$155,5,0)</f>
        <v>1.2</v>
      </c>
      <c r="K152" s="92">
        <f>VLOOKUP(Workouts[[#This Row],[Tréner]],Data!$N$32:$O$48,2,0)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Priezvisko]],Data!$E$62:$G$155,2,0)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Priezvisko]],Data!$E$62:$G$155,3,0)</f>
        <v>Tóth, Tomáš</v>
      </c>
      <c r="P152" s="10"/>
      <c r="X152"/>
      <c r="Y152"/>
      <c r="AB152"/>
      <c r="AC152"/>
    </row>
    <row r="153" spans="2:29" ht="18" x14ac:dyDescent="0.25">
      <c r="B153" s="29">
        <v>46032</v>
      </c>
      <c r="C153" s="91" t="s">
        <v>230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Priezvisko]],Data!$E$62:$I$155,5,0)</f>
        <v>1.2</v>
      </c>
      <c r="K153" s="92">
        <f>VLOOKUP(Workouts[[#This Row],[Tréner]],Data!$N$32:$O$48,2,0)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Priezvisko]],Data!$E$62:$G$155,2,0)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Priezvisko]],Data!$E$62:$G$155,3,0)</f>
        <v>Lorinčík, Dušan</v>
      </c>
      <c r="P153" s="10"/>
      <c r="X153"/>
      <c r="Y153"/>
      <c r="AB153"/>
      <c r="AC153"/>
    </row>
    <row r="154" spans="2:29" ht="18" x14ac:dyDescent="0.25">
      <c r="B154" s="29">
        <v>46032</v>
      </c>
      <c r="C154" s="91" t="s">
        <v>230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Priezvisko]],Data!$E$62:$I$155,5,0)</f>
        <v>1.2</v>
      </c>
      <c r="K154" s="92">
        <f>VLOOKUP(Workouts[[#This Row],[Tréner]],Data!$N$32:$O$48,2,0)</f>
        <v>2</v>
      </c>
      <c r="L154" s="90">
        <f>(Workouts[[#This Row],[Body za Umiestnenie]]+Workouts[[#This Row],[Body Účasť]])*Workouts[[#This Row],[koef. hráča]]</f>
        <v>3.5999999999999996</v>
      </c>
      <c r="M154" s="52" t="str">
        <f>VLOOKUP(Workouts[[#This Row],[Meno Priezvisko]],Data!$E$62:$G$155,2,0)</f>
        <v>ŠK Pionierska</v>
      </c>
      <c r="N154" s="85">
        <f>Workouts[[#This Row],[Body spolu]]*Workouts[[#This Row],[koef. Trénera]]</f>
        <v>7.1999999999999993</v>
      </c>
      <c r="O154" s="52" t="str">
        <f>VLOOKUP(Workouts[[#This Row],[Meno Priezvisko]],Data!$E$62:$G$155,3,0)</f>
        <v>Lorinčík, Dušan</v>
      </c>
      <c r="P154" s="10"/>
      <c r="X154"/>
      <c r="Y154"/>
      <c r="AB154"/>
      <c r="AC154"/>
    </row>
    <row r="155" spans="2:29" ht="18" x14ac:dyDescent="0.25">
      <c r="B155" s="29">
        <v>46033</v>
      </c>
      <c r="C155" s="91" t="s">
        <v>224</v>
      </c>
      <c r="D155" s="17" t="s">
        <v>67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Priezvisko]],Data!$E$62:$I$155,5,0)</f>
        <v>1.05</v>
      </c>
      <c r="K155" s="92">
        <f>VLOOKUP(Workouts[[#This Row],[Tréner]],Data!$N$32:$O$48,2,0)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Priezvisko]],Data!$E$62:$G$155,2,0)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Priezvisko]],Data!$E$62:$G$155,3,0)</f>
        <v>Kohlerová, Klára</v>
      </c>
      <c r="P155" s="10"/>
      <c r="X155"/>
      <c r="Y155"/>
      <c r="AB155"/>
      <c r="AC155"/>
    </row>
    <row r="156" spans="2:29" ht="18" x14ac:dyDescent="0.25">
      <c r="B156" s="29">
        <v>46033</v>
      </c>
      <c r="C156" s="91" t="s">
        <v>224</v>
      </c>
      <c r="D156" s="17" t="s">
        <v>158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Priezvisko]],Data!$E$62:$I$155,5,0)</f>
        <v>1</v>
      </c>
      <c r="K156" s="92">
        <f>VLOOKUP(Workouts[[#This Row],[Tréner]],Data!$N$32:$O$48,2,0)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Priezvisko]],Data!$E$62:$G$155,2,0)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Priezvisko]],Data!$E$62:$G$155,3,0)</f>
        <v>Tóth, Tomáš</v>
      </c>
      <c r="P156" s="10"/>
      <c r="X156"/>
      <c r="Y156"/>
      <c r="AB156"/>
      <c r="AC156"/>
    </row>
    <row r="157" spans="2:29" ht="18" x14ac:dyDescent="0.25">
      <c r="B157" s="29">
        <v>46033</v>
      </c>
      <c r="C157" s="91" t="s">
        <v>224</v>
      </c>
      <c r="D157" s="17" t="s">
        <v>156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Priezvisko]],Data!$E$62:$I$155,5,0)</f>
        <v>1.05</v>
      </c>
      <c r="K157" s="92">
        <f>VLOOKUP(Workouts[[#This Row],[Tréner]],Data!$N$32:$O$48,2,0)</f>
        <v>1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Priezvisko]],Data!$E$62:$G$155,2,0)</f>
        <v>ŠK Pionierska</v>
      </c>
      <c r="N157" s="85">
        <f>Workouts[[#This Row],[Body spolu]]*Workouts[[#This Row],[koef. Trénera]]</f>
        <v>4.2</v>
      </c>
      <c r="O157" s="52" t="str">
        <f>VLOOKUP(Workouts[[#This Row],[Meno Priezvisko]],Data!$E$62:$G$155,3,0)</f>
        <v>Ontong, Daniel</v>
      </c>
      <c r="P157" s="10"/>
      <c r="X157"/>
      <c r="Y157"/>
      <c r="AB157"/>
      <c r="AC157"/>
    </row>
    <row r="158" spans="2:29" ht="18" x14ac:dyDescent="0.25">
      <c r="B158" s="29">
        <v>46033</v>
      </c>
      <c r="C158" s="91" t="s">
        <v>224</v>
      </c>
      <c r="D158" s="17" t="s">
        <v>108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Priezvisko]],Data!$E$62:$I$155,5,0)</f>
        <v>1.05</v>
      </c>
      <c r="K158" s="92">
        <f>VLOOKUP(Workouts[[#This Row],[Tréner]],Data!$N$32:$O$48,2,0)</f>
        <v>1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Priezvisko]],Data!$E$62:$G$155,2,0)</f>
        <v>ŠK Pionierska</v>
      </c>
      <c r="N158" s="85">
        <f>Workouts[[#This Row],[Body spolu]]*Workouts[[#This Row],[koef. Trénera]]</f>
        <v>3.1500000000000004</v>
      </c>
      <c r="O158" s="52" t="str">
        <f>VLOOKUP(Workouts[[#This Row],[Meno Priezvisko]],Data!$E$62:$G$155,3,0)</f>
        <v>Ontong, Daniel</v>
      </c>
      <c r="P158" s="10"/>
      <c r="X158"/>
      <c r="Y158"/>
      <c r="AB158"/>
      <c r="AC158"/>
    </row>
    <row r="159" spans="2:29" ht="18" x14ac:dyDescent="0.25">
      <c r="B159" s="29">
        <v>46033</v>
      </c>
      <c r="C159" s="91" t="s">
        <v>224</v>
      </c>
      <c r="D159" s="17" t="s">
        <v>105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Priezvisko]],Data!$E$62:$I$155,5,0)</f>
        <v>1.05</v>
      </c>
      <c r="K159" s="92">
        <f>VLOOKUP(Workouts[[#This Row],[Tréner]],Data!$N$32:$O$48,2,0)</f>
        <v>1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Priezvisko]],Data!$E$62:$G$155,2,0)</f>
        <v>ŠK Pionierska</v>
      </c>
      <c r="N159" s="85">
        <f>Workouts[[#This Row],[Body spolu]]*Workouts[[#This Row],[koef. Trénera]]</f>
        <v>2.1</v>
      </c>
      <c r="O159" s="52" t="str">
        <f>VLOOKUP(Workouts[[#This Row],[Meno Priezvisko]],Data!$E$62:$G$155,3,0)</f>
        <v>Ontong, Daniel</v>
      </c>
      <c r="P159" s="10"/>
      <c r="X159"/>
      <c r="Y159"/>
      <c r="AB159"/>
      <c r="AC159"/>
    </row>
    <row r="160" spans="2:29" ht="18" x14ac:dyDescent="0.25">
      <c r="B160" s="29">
        <v>46033</v>
      </c>
      <c r="C160" s="91" t="s">
        <v>224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Priezvisko]],Data!$E$62:$I$155,5,0)</f>
        <v>1.05</v>
      </c>
      <c r="K160" s="92">
        <f>VLOOKUP(Workouts[[#This Row],[Tréner]],Data!$N$32:$O$48,2,0)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Priezvisko]],Data!$E$62:$G$155,2,0)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Priezvisko]],Data!$E$62:$G$155,3,0)</f>
        <v>Koctur, Tomáš</v>
      </c>
      <c r="P160" s="10"/>
      <c r="X160"/>
      <c r="Y160"/>
      <c r="AB160"/>
      <c r="AC160"/>
    </row>
    <row r="161" spans="2:29" ht="18" x14ac:dyDescent="0.25">
      <c r="B161" s="29">
        <v>46033</v>
      </c>
      <c r="C161" s="91" t="s">
        <v>224</v>
      </c>
      <c r="D161" s="17" t="s">
        <v>69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Priezvisko]],Data!$E$62:$I$155,5,0)</f>
        <v>1.05</v>
      </c>
      <c r="K161" s="92">
        <f>VLOOKUP(Workouts[[#This Row],[Tréner]],Data!$N$32:$O$48,2,0)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Priezvisko]],Data!$E$62:$G$155,2,0)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Priezvisko]],Data!$E$62:$G$155,3,0)</f>
        <v>Tužinčin, Lukáš</v>
      </c>
      <c r="P161" s="10"/>
      <c r="X161"/>
      <c r="Y161"/>
      <c r="AB161"/>
      <c r="AC161"/>
    </row>
    <row r="162" spans="2:29" ht="18" x14ac:dyDescent="0.25">
      <c r="B162" s="29">
        <v>46033</v>
      </c>
      <c r="C162" s="91" t="s">
        <v>224</v>
      </c>
      <c r="D162" s="17" t="s">
        <v>70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Priezvisko]],Data!$E$62:$I$155,5,0)</f>
        <v>1.05</v>
      </c>
      <c r="K162" s="92">
        <f>VLOOKUP(Workouts[[#This Row],[Tréner]],Data!$N$32:$O$48,2,0)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Priezvisko]],Data!$E$62:$G$155,2,0)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Priezvisko]],Data!$E$62:$G$155,3,0)</f>
        <v>Tužinčin, Lukáš</v>
      </c>
      <c r="P162" s="10"/>
      <c r="X162"/>
      <c r="Y162"/>
      <c r="AB162"/>
      <c r="AC162"/>
    </row>
    <row r="163" spans="2:29" ht="18" x14ac:dyDescent="0.25">
      <c r="B163" s="29">
        <v>46033</v>
      </c>
      <c r="C163" s="91" t="s">
        <v>224</v>
      </c>
      <c r="D163" s="17" t="s">
        <v>71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Priezvisko]],Data!$E$62:$I$155,5,0)</f>
        <v>1.05</v>
      </c>
      <c r="K163" s="92">
        <f>VLOOKUP(Workouts[[#This Row],[Tréner]],Data!$N$32:$O$48,2,0)</f>
        <v>1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Priezvisko]],Data!$E$62:$G$155,2,0)</f>
        <v>ŠK Pionierska</v>
      </c>
      <c r="N163" s="85">
        <f>Workouts[[#This Row],[Body spolu]]*Workouts[[#This Row],[koef. Trénera]]</f>
        <v>4.2</v>
      </c>
      <c r="O163" s="52" t="str">
        <f>VLOOKUP(Workouts[[#This Row],[Meno Priezvisko]],Data!$E$62:$G$155,3,0)</f>
        <v>Hrúziková, Linda</v>
      </c>
      <c r="P163" s="10"/>
      <c r="X163"/>
      <c r="Y163"/>
      <c r="AB163"/>
      <c r="AC163"/>
    </row>
    <row r="164" spans="2:29" ht="18" x14ac:dyDescent="0.25">
      <c r="B164" s="29">
        <v>46033</v>
      </c>
      <c r="C164" s="91" t="s">
        <v>224</v>
      </c>
      <c r="D164" s="17" t="s">
        <v>240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Priezvisko]],Data!$E$62:$I$155,5,0)</f>
        <v>1</v>
      </c>
      <c r="K164" s="92">
        <f>VLOOKUP(Workouts[[#This Row],[Tréner]],Data!$N$32:$O$48,2,0)</f>
        <v>1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Priezvisko]],Data!$E$62:$G$155,2,0)</f>
        <v>ŠK Pionierska</v>
      </c>
      <c r="N164" s="85">
        <f>Workouts[[#This Row],[Body spolu]]*Workouts[[#This Row],[koef. Trénera]]</f>
        <v>3</v>
      </c>
      <c r="O164" s="52" t="str">
        <f>VLOOKUP(Workouts[[#This Row],[Meno Priezvisko]],Data!$E$62:$G$155,3,0)</f>
        <v>Hrúziková, Linda</v>
      </c>
      <c r="P164" s="10"/>
      <c r="X164"/>
      <c r="Y164"/>
      <c r="AB164"/>
      <c r="AC164"/>
    </row>
    <row r="165" spans="2:29" ht="18" x14ac:dyDescent="0.25">
      <c r="B165" s="29">
        <v>46033</v>
      </c>
      <c r="C165" s="91" t="s">
        <v>224</v>
      </c>
      <c r="D165" s="17" t="s">
        <v>259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Priezvisko]],Data!$E$62:$I$155,5,0)</f>
        <v>1</v>
      </c>
      <c r="K165" s="92">
        <f>VLOOKUP(Workouts[[#This Row],[Tréner]],Data!$N$32:$O$48,2,0)</f>
        <v>1</v>
      </c>
      <c r="L165" s="90">
        <f>(Workouts[[#This Row],[Body za Umiestnenie]]+Workouts[[#This Row],[Body Účasť]])*Workouts[[#This Row],[koef. hráča]]</f>
        <v>2</v>
      </c>
      <c r="M165" s="52" t="str">
        <f>VLOOKUP(Workouts[[#This Row],[Meno Priezvisko]],Data!$E$62:$G$155,2,0)</f>
        <v>ŠK Pionierska</v>
      </c>
      <c r="N165" s="85">
        <f>Workouts[[#This Row],[Body spolu]]*Workouts[[#This Row],[koef. Trénera]]</f>
        <v>2</v>
      </c>
      <c r="O165" s="52" t="str">
        <f>VLOOKUP(Workouts[[#This Row],[Meno Priezvisko]],Data!$E$62:$G$155,3,0)</f>
        <v>Amzler, Peter</v>
      </c>
      <c r="P165" s="10"/>
      <c r="X165"/>
      <c r="Y165"/>
      <c r="AB165"/>
      <c r="AC165"/>
    </row>
    <row r="166" spans="2:29" ht="18" x14ac:dyDescent="0.25">
      <c r="B166" s="29">
        <v>46033</v>
      </c>
      <c r="C166" s="91" t="s">
        <v>224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Priezvisko]],Data!$E$62:$I$155,5,0)</f>
        <v>1.05</v>
      </c>
      <c r="K166" s="92">
        <f>VLOOKUP(Workouts[[#This Row],[Tréner]],Data!$N$32:$O$48,2,0)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Priezvisko]],Data!$E$62:$G$155,2,0)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Priezvisko]],Data!$E$62:$G$155,3,0)</f>
        <v>Koctur, Tomáš</v>
      </c>
      <c r="P166" s="10"/>
      <c r="X166"/>
      <c r="Y166"/>
      <c r="AB166"/>
      <c r="AC166"/>
    </row>
    <row r="167" spans="2:29" ht="18" x14ac:dyDescent="0.25">
      <c r="B167" s="29">
        <v>46033</v>
      </c>
      <c r="C167" s="91" t="s">
        <v>224</v>
      </c>
      <c r="D167" s="17" t="s">
        <v>262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Priezvisko]],Data!$E$62:$I$155,5,0)</f>
        <v>1.05</v>
      </c>
      <c r="K167" s="92">
        <f>VLOOKUP(Workouts[[#This Row],[Tréner]],Data!$N$32:$O$48,2,0)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Priezvisko]],Data!$E$62:$G$155,2,0)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Priezvisko]],Data!$E$62:$G$155,3,0)</f>
        <v>Tužinčin, Lukáš</v>
      </c>
      <c r="P167" s="10"/>
      <c r="X167"/>
      <c r="Y167"/>
      <c r="AB167"/>
      <c r="AC167"/>
    </row>
    <row r="168" spans="2:29" ht="18" x14ac:dyDescent="0.25">
      <c r="B168" s="29">
        <v>46033</v>
      </c>
      <c r="C168" s="91" t="s">
        <v>224</v>
      </c>
      <c r="D168" s="17" t="s">
        <v>227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Priezvisko]],Data!$E$62:$I$155,5,0)</f>
        <v>1.2</v>
      </c>
      <c r="K168" s="92">
        <f>VLOOKUP(Workouts[[#This Row],[Tréner]],Data!$N$32:$O$48,2,0)</f>
        <v>2.5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Priezvisko]],Data!$E$62:$G$155,2,0)</f>
        <v>POHODA Trnava</v>
      </c>
      <c r="N168" s="85">
        <f>Workouts[[#This Row],[Body spolu]]*Workouts[[#This Row],[koef. Trénera]]</f>
        <v>9</v>
      </c>
      <c r="O168" s="52" t="str">
        <f>VLOOKUP(Workouts[[#This Row],[Meno Priezvisko]],Data!$E$62:$G$155,3,0)</f>
        <v>Varga, Patrik</v>
      </c>
      <c r="P168" s="10"/>
      <c r="X168"/>
      <c r="Y168"/>
      <c r="AB168"/>
      <c r="AC168"/>
    </row>
    <row r="169" spans="2:29" ht="18" x14ac:dyDescent="0.25">
      <c r="B169" s="29">
        <v>46033</v>
      </c>
      <c r="C169" s="91" t="s">
        <v>224</v>
      </c>
      <c r="D169" s="17" t="s">
        <v>225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Priezvisko]],Data!$E$62:$I$155,5,0)</f>
        <v>1.2</v>
      </c>
      <c r="K169" s="92">
        <f>VLOOKUP(Workouts[[#This Row],[Tréner]],Data!$N$32:$O$48,2,0)</f>
        <v>2.5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Priezvisko]],Data!$E$62:$G$155,2,0)</f>
        <v>POHODA Trnava</v>
      </c>
      <c r="N169" s="85">
        <f>Workouts[[#This Row],[Body spolu]]*Workouts[[#This Row],[koef. Trénera]]</f>
        <v>6</v>
      </c>
      <c r="O169" s="52" t="str">
        <f>VLOOKUP(Workouts[[#This Row],[Meno Priezvisko]],Data!$E$62:$G$155,3,0)</f>
        <v>Varga, Patrik</v>
      </c>
      <c r="P169" s="10"/>
      <c r="X169"/>
      <c r="Y169"/>
      <c r="AB169"/>
      <c r="AC169"/>
    </row>
    <row r="170" spans="2:29" ht="18" x14ac:dyDescent="0.25">
      <c r="B170" s="29">
        <v>46040</v>
      </c>
      <c r="C170" s="91" t="s">
        <v>14</v>
      </c>
      <c r="D170" s="17" t="s">
        <v>225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Priezvisko]],Data!$E$62:$I$155,5,0)</f>
        <v>1.2</v>
      </c>
      <c r="K170" s="92">
        <f>VLOOKUP(Workouts[[#This Row],[Tréner]],Data!$N$32:$O$48,2,0)</f>
        <v>2.5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Priezvisko]],Data!$E$62:$G$155,2,0)</f>
        <v>POHODA Trnava</v>
      </c>
      <c r="N170" s="85">
        <f>Workouts[[#This Row],[Body spolu]]*Workouts[[#This Row],[koef. Trénera]]</f>
        <v>42</v>
      </c>
      <c r="O170" s="52" t="str">
        <f>VLOOKUP(Workouts[[#This Row],[Meno Priezvisko]],Data!$E$62:$G$155,3,0)</f>
        <v>Varga, Patrik</v>
      </c>
      <c r="P170" s="10"/>
      <c r="X170"/>
      <c r="Y170"/>
      <c r="AB170"/>
      <c r="AC170"/>
    </row>
    <row r="171" spans="2:29" ht="18" x14ac:dyDescent="0.25">
      <c r="B171" s="29">
        <v>46040</v>
      </c>
      <c r="C171" s="91" t="s">
        <v>14</v>
      </c>
      <c r="D171" s="17" t="s">
        <v>227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Priezvisko]],Data!$E$62:$I$155,5,0)</f>
        <v>1.2</v>
      </c>
      <c r="K171" s="92">
        <f>VLOOKUP(Workouts[[#This Row],[Tréner]],Data!$N$32:$O$48,2,0)</f>
        <v>2.5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Priezvisko]],Data!$E$62:$G$155,2,0)</f>
        <v>POHODA Trnava</v>
      </c>
      <c r="N171" s="85">
        <f>Workouts[[#This Row],[Body spolu]]*Workouts[[#This Row],[koef. Trénera]]</f>
        <v>24</v>
      </c>
      <c r="O171" s="52" t="str">
        <f>VLOOKUP(Workouts[[#This Row],[Meno Priezvisko]],Data!$E$62:$G$155,3,0)</f>
        <v>Varga, Patrik</v>
      </c>
      <c r="P171" s="10"/>
      <c r="X171"/>
      <c r="Y171"/>
      <c r="AB171"/>
      <c r="AC171"/>
    </row>
    <row r="172" spans="2:29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Priezvisko]],Data!$E$62:$I$155,5,0)</f>
        <v>1.1499999999999999</v>
      </c>
      <c r="K172" s="92">
        <f>VLOOKUP(Workouts[[#This Row],[Tréner]],Data!$N$32:$O$48,2,0)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Priezvisko]],Data!$E$62:$G$155,2,0)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Priezvisko]],Data!$E$62:$G$155,3,0)</f>
        <v>Tóth, Tomáš</v>
      </c>
      <c r="P172" s="10"/>
      <c r="X172"/>
      <c r="Y172"/>
      <c r="AB172"/>
      <c r="AC172"/>
    </row>
    <row r="173" spans="2:29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Priezvisko]],Data!$E$62:$I$155,5,0)</f>
        <v>1.2</v>
      </c>
      <c r="K173" s="92">
        <f>VLOOKUP(Workouts[[#This Row],[Tréner]],Data!$N$32:$O$48,2,0)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Priezvisko]],Data!$E$62:$G$155,2,0)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Priezvisko]],Data!$E$62:$G$155,3,0)</f>
        <v>Tóth, Tomáš</v>
      </c>
      <c r="P173" s="10"/>
      <c r="X173"/>
      <c r="Y173"/>
      <c r="AB173"/>
      <c r="AC173"/>
    </row>
    <row r="174" spans="2:29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Priezvisko]],Data!$E$62:$I$155,5,0)</f>
        <v>1.2</v>
      </c>
      <c r="K174" s="92">
        <f>VLOOKUP(Workouts[[#This Row],[Tréner]],Data!$N$32:$O$48,2,0)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Priezvisko]],Data!$E$62:$G$155,2,0)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Priezvisko]],Data!$E$62:$G$155,3,0)</f>
        <v>Lorinčík, Dušan</v>
      </c>
      <c r="P174" s="10"/>
      <c r="X174"/>
      <c r="Y174"/>
      <c r="AB174"/>
      <c r="AC174"/>
    </row>
    <row r="175" spans="2:29" ht="18" x14ac:dyDescent="0.25">
      <c r="B175" s="29">
        <v>46046</v>
      </c>
      <c r="C175" s="91" t="s">
        <v>233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Priezvisko]],Data!$E$62:$I$155,5,0)</f>
        <v>1.2</v>
      </c>
      <c r="K175" s="92">
        <f>VLOOKUP(Workouts[[#This Row],[Tréner]],Data!$N$32:$O$48,2,0)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Priezvisko]],Data!$E$62:$G$155,2,0)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Priezvisko]],Data!$E$62:$G$155,3,0)</f>
        <v>Lorinčík, Dušan</v>
      </c>
      <c r="P175" s="10"/>
      <c r="X175"/>
      <c r="Y175"/>
      <c r="AB175"/>
      <c r="AC175"/>
    </row>
    <row r="176" spans="2:29" ht="18" x14ac:dyDescent="0.25">
      <c r="B176" s="29">
        <v>46053</v>
      </c>
      <c r="C176" s="91" t="s">
        <v>233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Priezvisko]],Data!$E$62:$I$155,5,0)</f>
        <v>1.2</v>
      </c>
      <c r="K176" s="92">
        <f>VLOOKUP(Workouts[[#This Row],[Tréner]],Data!$N$32:$O$48,2,0)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Priezvisko]],Data!$E$62:$G$155,2,0)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Priezvisko]],Data!$E$62:$G$155,3,0)</f>
        <v>Lorinčík, Dušan</v>
      </c>
      <c r="P176" s="10"/>
      <c r="X176"/>
      <c r="Y176"/>
      <c r="AB176"/>
      <c r="AC176"/>
    </row>
    <row r="177" spans="2:29" ht="18" x14ac:dyDescent="0.25">
      <c r="B177" s="29">
        <v>46053</v>
      </c>
      <c r="C177" s="91" t="s">
        <v>233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Priezvisko]],Data!$E$62:$I$155,5,0)</f>
        <v>1.2</v>
      </c>
      <c r="K177" s="92">
        <f>VLOOKUP(Workouts[[#This Row],[Tréner]],Data!$N$32:$O$48,2,0)</f>
        <v>2</v>
      </c>
      <c r="L177" s="90">
        <f>(Workouts[[#This Row],[Body za Umiestnenie]]+Workouts[[#This Row],[Body Účasť]])*Workouts[[#This Row],[koef. hráča]]</f>
        <v>3.5999999999999996</v>
      </c>
      <c r="M177" s="52" t="str">
        <f>VLOOKUP(Workouts[[#This Row],[Meno Priezvisko]],Data!$E$62:$G$155,2,0)</f>
        <v>ŠK Pionierska</v>
      </c>
      <c r="N177" s="85">
        <f>Workouts[[#This Row],[Body spolu]]*Workouts[[#This Row],[koef. Trénera]]</f>
        <v>7.1999999999999993</v>
      </c>
      <c r="O177" s="52" t="str">
        <f>VLOOKUP(Workouts[[#This Row],[Meno Priezvisko]],Data!$E$62:$G$155,3,0)</f>
        <v>Lorinčík, Dušan</v>
      </c>
      <c r="P177" s="10"/>
      <c r="X177"/>
      <c r="Y177"/>
      <c r="AB177"/>
      <c r="AC177"/>
    </row>
    <row r="178" spans="2:29" ht="18" x14ac:dyDescent="0.25">
      <c r="B178" s="29">
        <v>46067</v>
      </c>
      <c r="C178" s="91" t="s">
        <v>232</v>
      </c>
      <c r="D178" s="17" t="s">
        <v>40</v>
      </c>
      <c r="E178" s="10" t="s">
        <v>18</v>
      </c>
      <c r="F178" s="19">
        <f>VLOOKUP(E178,Data!$I$21:$J$30,2,FALSE)</f>
        <v>2</v>
      </c>
      <c r="G178" s="14">
        <v>3</v>
      </c>
      <c r="H178" s="14"/>
      <c r="I178" s="19">
        <v>2</v>
      </c>
      <c r="J178" s="88">
        <f>VLOOKUP(Workouts[[#This Row],[Meno Priezvisko]],Data!$E$62:$I$155,5,0)</f>
        <v>1.2</v>
      </c>
      <c r="K178" s="92">
        <f>VLOOKUP(Workouts[[#This Row],[Tréner]],Data!$N$32:$O$48,2,0)</f>
        <v>2</v>
      </c>
      <c r="L178" s="90">
        <f>(Workouts[[#This Row],[Body za Umiestnenie]]+Workouts[[#This Row],[Body Účasť]])*Workouts[[#This Row],[koef. hráča]]</f>
        <v>4.8</v>
      </c>
      <c r="M178" s="52" t="str">
        <f>VLOOKUP(Workouts[[#This Row],[Meno Priezvisko]],Data!$E$62:$G$155,2,0)</f>
        <v>ŠK Pionierska</v>
      </c>
      <c r="N178" s="85">
        <f>Workouts[[#This Row],[Body spolu]]*Workouts[[#This Row],[koef. Trénera]]</f>
        <v>9.6</v>
      </c>
      <c r="O178" s="52" t="str">
        <f>VLOOKUP(Workouts[[#This Row],[Meno Priezvisko]],Data!$E$62:$G$155,3,0)</f>
        <v>Lorinčík, Dušan</v>
      </c>
      <c r="P178" s="10"/>
      <c r="X178"/>
      <c r="Y178"/>
      <c r="AB178"/>
      <c r="AC178"/>
    </row>
    <row r="179" spans="2:29" ht="18" x14ac:dyDescent="0.25">
      <c r="B179" s="29">
        <v>46067</v>
      </c>
      <c r="C179" s="91" t="s">
        <v>232</v>
      </c>
      <c r="D179" s="17" t="s">
        <v>52</v>
      </c>
      <c r="E179" s="10" t="s">
        <v>18</v>
      </c>
      <c r="F179" s="19">
        <f>VLOOKUP(E179,Data!$I$21:$J$30,2,FALSE)</f>
        <v>2</v>
      </c>
      <c r="G179" s="14">
        <v>2</v>
      </c>
      <c r="H179" s="14"/>
      <c r="I179" s="19">
        <v>3</v>
      </c>
      <c r="J179" s="88">
        <f>VLOOKUP(Workouts[[#This Row],[Meno Priezvisko]],Data!$E$62:$I$155,5,0)</f>
        <v>1.2</v>
      </c>
      <c r="K179" s="92">
        <f>VLOOKUP(Workouts[[#This Row],[Tréner]],Data!$N$32:$O$48,2,0)</f>
        <v>1.5</v>
      </c>
      <c r="L179" s="90">
        <f>(Workouts[[#This Row],[Body za Umiestnenie]]+Workouts[[#This Row],[Body Účasť]])*Workouts[[#This Row],[koef. hráča]]</f>
        <v>6</v>
      </c>
      <c r="M179" s="52" t="str">
        <f>VLOOKUP(Workouts[[#This Row],[Meno Priezvisko]],Data!$E$62:$G$155,2,0)</f>
        <v>IMET SK BA</v>
      </c>
      <c r="N179" s="85">
        <f>Workouts[[#This Row],[Body spolu]]*Workouts[[#This Row],[koef. Trénera]]</f>
        <v>9</v>
      </c>
      <c r="O179" s="52" t="str">
        <f>VLOOKUP(Workouts[[#This Row],[Meno Priezvisko]],Data!$E$62:$G$155,3,0)</f>
        <v>Tóth, Tomáš</v>
      </c>
      <c r="P179" s="10"/>
      <c r="X179"/>
      <c r="Y179"/>
      <c r="AB179"/>
      <c r="AC179"/>
    </row>
    <row r="180" spans="2:29" ht="18" x14ac:dyDescent="0.25">
      <c r="B180" s="29">
        <v>46074</v>
      </c>
      <c r="C180" s="91" t="s">
        <v>230</v>
      </c>
      <c r="D180" s="17" t="s">
        <v>40</v>
      </c>
      <c r="E180" s="10" t="s">
        <v>17</v>
      </c>
      <c r="F180" s="19">
        <f>VLOOKUP(E180,Data!$I$21:$J$30,2,FALSE)</f>
        <v>3</v>
      </c>
      <c r="G180" s="14">
        <v>17</v>
      </c>
      <c r="H180" s="14"/>
      <c r="I180" s="19"/>
      <c r="J180" s="88">
        <f>VLOOKUP(Workouts[[#This Row],[Meno Priezvisko]],Data!$E$62:$I$155,5,0)</f>
        <v>1.2</v>
      </c>
      <c r="K180" s="92">
        <f>VLOOKUP(Workouts[[#This Row],[Tréner]],Data!$N$32:$O$48,2,0)</f>
        <v>2</v>
      </c>
      <c r="L180" s="90">
        <f>(Workouts[[#This Row],[Body za Umiestnenie]]+Workouts[[#This Row],[Body Účasť]])*Workouts[[#This Row],[koef. hráča]]</f>
        <v>3.5999999999999996</v>
      </c>
      <c r="M180" s="52" t="str">
        <f>VLOOKUP(Workouts[[#This Row],[Meno Priezvisko]],Data!$E$62:$G$155,2,0)</f>
        <v>ŠK Pionierska</v>
      </c>
      <c r="N180" s="85">
        <f>Workouts[[#This Row],[Body spolu]]*Workouts[[#This Row],[koef. Trénera]]</f>
        <v>7.1999999999999993</v>
      </c>
      <c r="O180" s="52" t="str">
        <f>VLOOKUP(Workouts[[#This Row],[Meno Priezvisko]],Data!$E$62:$G$155,3,0)</f>
        <v>Lorinčík, Dušan</v>
      </c>
      <c r="P180" s="10"/>
      <c r="X180"/>
      <c r="Y180"/>
      <c r="AB180"/>
      <c r="AC180"/>
    </row>
    <row r="181" spans="2:29" ht="18" x14ac:dyDescent="0.25">
      <c r="B181" s="29">
        <v>46074</v>
      </c>
      <c r="C181" s="91" t="s">
        <v>230</v>
      </c>
      <c r="D181" s="17" t="s">
        <v>52</v>
      </c>
      <c r="E181" s="10" t="s">
        <v>17</v>
      </c>
      <c r="F181" s="19">
        <f>VLOOKUP(E181,Data!$I$21:$J$30,2,FALSE)</f>
        <v>3</v>
      </c>
      <c r="G181" s="14">
        <v>18</v>
      </c>
      <c r="H181" s="14"/>
      <c r="I181" s="19"/>
      <c r="J181" s="88">
        <f>VLOOKUP(Workouts[[#This Row],[Meno Priezvisko]],Data!$E$62:$I$155,5,0)</f>
        <v>1.2</v>
      </c>
      <c r="K181" s="92">
        <f>VLOOKUP(Workouts[[#This Row],[Tréner]],Data!$N$32:$O$48,2,0)</f>
        <v>1.5</v>
      </c>
      <c r="L181" s="90">
        <f>(Workouts[[#This Row],[Body za Umiestnenie]]+Workouts[[#This Row],[Body Účasť]])*Workouts[[#This Row],[koef. hráča]]</f>
        <v>3.5999999999999996</v>
      </c>
      <c r="M181" s="52" t="str">
        <f>VLOOKUP(Workouts[[#This Row],[Meno Priezvisko]],Data!$E$62:$G$155,2,0)</f>
        <v>IMET SK BA</v>
      </c>
      <c r="N181" s="85">
        <f>Workouts[[#This Row],[Body spolu]]*Workouts[[#This Row],[koef. Trénera]]</f>
        <v>5.3999999999999995</v>
      </c>
      <c r="O181" s="52" t="str">
        <f>VLOOKUP(Workouts[[#This Row],[Meno Priezvisko]],Data!$E$62:$G$155,3,0)</f>
        <v>Tóth, Tomáš</v>
      </c>
      <c r="P181" s="10"/>
      <c r="X181"/>
      <c r="Y181"/>
      <c r="AB181"/>
      <c r="AC181"/>
    </row>
    <row r="182" spans="2:29" ht="18" x14ac:dyDescent="0.25">
      <c r="B182" s="29">
        <v>46075</v>
      </c>
      <c r="C182" s="91" t="s">
        <v>224</v>
      </c>
      <c r="D182" s="17" t="s">
        <v>69</v>
      </c>
      <c r="E182" s="10" t="s">
        <v>16</v>
      </c>
      <c r="F182" s="19">
        <f>VLOOKUP(E182,Data!$I$21:$J$30,2,FALSE)</f>
        <v>2</v>
      </c>
      <c r="G182" s="14">
        <v>1</v>
      </c>
      <c r="H182" s="14">
        <v>4</v>
      </c>
      <c r="I182" s="19">
        <f t="shared" ref="I182:I184" si="12">H182-G182</f>
        <v>3</v>
      </c>
      <c r="J182" s="88">
        <f>VLOOKUP(Workouts[[#This Row],[Meno Priezvisko]],Data!$E$62:$I$155,5,0)</f>
        <v>1.05</v>
      </c>
      <c r="K182" s="92">
        <f>VLOOKUP(Workouts[[#This Row],[Tréner]],Data!$N$32:$O$48,2,0)</f>
        <v>1</v>
      </c>
      <c r="L182" s="90">
        <f>(Workouts[[#This Row],[Body za Umiestnenie]]+Workouts[[#This Row],[Body Účasť]])*Workouts[[#This Row],[koef. hráča]]</f>
        <v>5.25</v>
      </c>
      <c r="M182" s="52" t="str">
        <f>VLOOKUP(Workouts[[#This Row],[Meno Priezvisko]],Data!$E$62:$G$155,2,0)</f>
        <v>ŠK Pionierska</v>
      </c>
      <c r="N182" s="85">
        <f>Workouts[[#This Row],[Body spolu]]*Workouts[[#This Row],[koef. Trénera]]</f>
        <v>5.25</v>
      </c>
      <c r="O182" s="52" t="str">
        <f>VLOOKUP(Workouts[[#This Row],[Meno Priezvisko]],Data!$E$62:$G$155,3,0)</f>
        <v>Tužinčin, Lukáš</v>
      </c>
      <c r="P182" s="10"/>
      <c r="X182"/>
      <c r="Y182"/>
      <c r="AB182"/>
      <c r="AC182"/>
    </row>
    <row r="183" spans="2:29" ht="18" x14ac:dyDescent="0.25">
      <c r="B183" s="29">
        <v>46075</v>
      </c>
      <c r="C183" s="91" t="s">
        <v>224</v>
      </c>
      <c r="D183" s="17" t="s">
        <v>63</v>
      </c>
      <c r="E183" s="10" t="s">
        <v>16</v>
      </c>
      <c r="F183" s="19">
        <f>VLOOKUP(E183,Data!$I$21:$J$30,2,FALSE)</f>
        <v>2</v>
      </c>
      <c r="G183" s="14">
        <v>2</v>
      </c>
      <c r="H183" s="14">
        <v>4</v>
      </c>
      <c r="I183" s="19">
        <f t="shared" si="12"/>
        <v>2</v>
      </c>
      <c r="J183" s="88">
        <f>VLOOKUP(Workouts[[#This Row],[Meno Priezvisko]],Data!$E$62:$I$155,5,0)</f>
        <v>1.05</v>
      </c>
      <c r="K183" s="92">
        <f>VLOOKUP(Workouts[[#This Row],[Tréner]],Data!$N$32:$O$48,2,0)</f>
        <v>1.5</v>
      </c>
      <c r="L183" s="90">
        <f>(Workouts[[#This Row],[Body za Umiestnenie]]+Workouts[[#This Row],[Body Účasť]])*Workouts[[#This Row],[koef. hráča]]</f>
        <v>4.2</v>
      </c>
      <c r="M183" s="52" t="str">
        <f>VLOOKUP(Workouts[[#This Row],[Meno Priezvisko]],Data!$E$62:$G$155,2,0)</f>
        <v>BALDI KE</v>
      </c>
      <c r="N183" s="85">
        <f>Workouts[[#This Row],[Body spolu]]*Workouts[[#This Row],[koef. Trénera]]</f>
        <v>6.3000000000000007</v>
      </c>
      <c r="O183" s="52" t="str">
        <f>VLOOKUP(Workouts[[#This Row],[Meno Priezvisko]],Data!$E$62:$G$155,3,0)</f>
        <v>Fecák, Tomáš</v>
      </c>
      <c r="P183" s="10"/>
      <c r="X183"/>
      <c r="Y183"/>
      <c r="AB183"/>
      <c r="AC183"/>
    </row>
    <row r="184" spans="2:29" ht="18" x14ac:dyDescent="0.25">
      <c r="B184" s="29">
        <v>46075</v>
      </c>
      <c r="C184" s="91" t="s">
        <v>224</v>
      </c>
      <c r="D184" s="17" t="s">
        <v>158</v>
      </c>
      <c r="E184" s="10" t="s">
        <v>16</v>
      </c>
      <c r="F184" s="19">
        <f>VLOOKUP(E184,Data!$I$21:$J$30,2,FALSE)</f>
        <v>2</v>
      </c>
      <c r="G184" s="14">
        <v>3</v>
      </c>
      <c r="H184" s="14">
        <v>4</v>
      </c>
      <c r="I184" s="19">
        <f t="shared" si="12"/>
        <v>1</v>
      </c>
      <c r="J184" s="88">
        <f>VLOOKUP(Workouts[[#This Row],[Meno Priezvisko]],Data!$E$62:$I$155,5,0)</f>
        <v>1</v>
      </c>
      <c r="K184" s="92">
        <f>VLOOKUP(Workouts[[#This Row],[Tréner]],Data!$N$32:$O$48,2,0)</f>
        <v>1.5</v>
      </c>
      <c r="L184" s="90">
        <f>(Workouts[[#This Row],[Body za Umiestnenie]]+Workouts[[#This Row],[Body Účasť]])*Workouts[[#This Row],[koef. hráča]]</f>
        <v>3</v>
      </c>
      <c r="M184" s="52" t="str">
        <f>VLOOKUP(Workouts[[#This Row],[Meno Priezvisko]],Data!$E$62:$G$155,2,0)</f>
        <v>IMET SK BA</v>
      </c>
      <c r="N184" s="85">
        <f>Workouts[[#This Row],[Body spolu]]*Workouts[[#This Row],[koef. Trénera]]</f>
        <v>4.5</v>
      </c>
      <c r="O184" s="52" t="str">
        <f>VLOOKUP(Workouts[[#This Row],[Meno Priezvisko]],Data!$E$62:$G$155,3,0)</f>
        <v>Tóth, Tomáš</v>
      </c>
      <c r="P184" s="10"/>
      <c r="X184"/>
      <c r="Y184"/>
      <c r="AB184"/>
      <c r="AC184"/>
    </row>
    <row r="185" spans="2:29" ht="18" x14ac:dyDescent="0.25">
      <c r="B185" s="29">
        <v>46075</v>
      </c>
      <c r="C185" s="91" t="s">
        <v>224</v>
      </c>
      <c r="D185" s="17" t="s">
        <v>70</v>
      </c>
      <c r="E185" s="10" t="s">
        <v>16</v>
      </c>
      <c r="F185" s="19">
        <f>VLOOKUP(E185,Data!$I$21:$J$30,2,FALSE)</f>
        <v>2</v>
      </c>
      <c r="G185" s="14">
        <v>4</v>
      </c>
      <c r="H185" s="14">
        <v>4</v>
      </c>
      <c r="I185" s="19"/>
      <c r="J185" s="88">
        <f>VLOOKUP(Workouts[[#This Row],[Meno Priezvisko]],Data!$E$62:$I$155,5,0)</f>
        <v>1.05</v>
      </c>
      <c r="K185" s="92">
        <f>VLOOKUP(Workouts[[#This Row],[Tréner]],Data!$N$32:$O$48,2,0)</f>
        <v>1</v>
      </c>
      <c r="L185" s="90">
        <f>(Workouts[[#This Row],[Body za Umiestnenie]]+Workouts[[#This Row],[Body Účasť]])*Workouts[[#This Row],[koef. hráča]]</f>
        <v>2.1</v>
      </c>
      <c r="M185" s="52" t="str">
        <f>VLOOKUP(Workouts[[#This Row],[Meno Priezvisko]],Data!$E$62:$G$155,2,0)</f>
        <v>ŠK Pionierska</v>
      </c>
      <c r="N185" s="85">
        <f>Workouts[[#This Row],[Body spolu]]*Workouts[[#This Row],[koef. Trénera]]</f>
        <v>2.1</v>
      </c>
      <c r="O185" s="52" t="str">
        <f>VLOOKUP(Workouts[[#This Row],[Meno Priezvisko]],Data!$E$62:$G$155,3,0)</f>
        <v>Tužinčin, Lukáš</v>
      </c>
      <c r="P185" s="10"/>
      <c r="X185"/>
      <c r="Y185"/>
      <c r="AB185"/>
      <c r="AC185"/>
    </row>
    <row r="186" spans="2:29" ht="18" x14ac:dyDescent="0.25">
      <c r="B186" s="29">
        <v>46075</v>
      </c>
      <c r="C186" s="91" t="s">
        <v>224</v>
      </c>
      <c r="D186" s="17" t="s">
        <v>34</v>
      </c>
      <c r="E186" s="10" t="s">
        <v>16</v>
      </c>
      <c r="F186" s="19">
        <f>VLOOKUP(E186,Data!$I$21:$J$30,2,FALSE)</f>
        <v>2</v>
      </c>
      <c r="G186" s="14">
        <v>1</v>
      </c>
      <c r="H186" s="14">
        <v>6</v>
      </c>
      <c r="I186" s="19">
        <f t="shared" ref="I186:I190" si="13">H186-G186</f>
        <v>5</v>
      </c>
      <c r="J186" s="88">
        <f>VLOOKUP(Workouts[[#This Row],[Meno Priezvisko]],Data!$E$62:$I$155,5,0)</f>
        <v>1.1499999999999999</v>
      </c>
      <c r="K186" s="92">
        <f>VLOOKUP(Workouts[[#This Row],[Tréner]],Data!$N$32:$O$48,2,0)</f>
        <v>1.5</v>
      </c>
      <c r="L186" s="90">
        <f>(Workouts[[#This Row],[Body za Umiestnenie]]+Workouts[[#This Row],[Body Účasť]])*Workouts[[#This Row],[koef. hráča]]</f>
        <v>8.0499999999999989</v>
      </c>
      <c r="M186" s="52" t="str">
        <f>VLOOKUP(Workouts[[#This Row],[Meno Priezvisko]],Data!$E$62:$G$155,2,0)</f>
        <v>IMET SK BA</v>
      </c>
      <c r="N186" s="85">
        <f>Workouts[[#This Row],[Body spolu]]*Workouts[[#This Row],[koef. Trénera]]</f>
        <v>12.074999999999999</v>
      </c>
      <c r="O186" s="52" t="str">
        <f>VLOOKUP(Workouts[[#This Row],[Meno Priezvisko]],Data!$E$62:$G$155,3,0)</f>
        <v>Tóth, Tomáš</v>
      </c>
      <c r="P186" s="10"/>
      <c r="X186"/>
      <c r="Y186"/>
      <c r="AB186"/>
      <c r="AC186"/>
    </row>
    <row r="187" spans="2:29" ht="18" x14ac:dyDescent="0.25">
      <c r="B187" s="29">
        <v>46075</v>
      </c>
      <c r="C187" s="91" t="s">
        <v>224</v>
      </c>
      <c r="D187" s="17" t="s">
        <v>263</v>
      </c>
      <c r="E187" s="10" t="s">
        <v>16</v>
      </c>
      <c r="F187" s="19">
        <f>VLOOKUP(E187,Data!$I$21:$J$30,2,FALSE)</f>
        <v>2</v>
      </c>
      <c r="G187" s="14">
        <v>2</v>
      </c>
      <c r="H187" s="14">
        <v>6</v>
      </c>
      <c r="I187" s="19">
        <f t="shared" si="13"/>
        <v>4</v>
      </c>
      <c r="J187" s="88">
        <f>VLOOKUP(Workouts[[#This Row],[Meno Priezvisko]],Data!$E$62:$I$155,5,0)</f>
        <v>1</v>
      </c>
      <c r="K187" s="92" t="e">
        <f>VLOOKUP(Workouts[[#This Row],[Tréner]],Data!$N$32:$O$48,2,0)</f>
        <v>#N/A</v>
      </c>
      <c r="L187" s="90">
        <f>(Workouts[[#This Row],[Body za Umiestnenie]]+Workouts[[#This Row],[Body Účasť]])*Workouts[[#This Row],[koef. hráča]]</f>
        <v>6</v>
      </c>
      <c r="M187" s="52" t="str">
        <f>VLOOKUP(Workouts[[#This Row],[Meno Priezvisko]],Data!$E$62:$G$155,2,0)</f>
        <v>IMET SK BA</v>
      </c>
      <c r="N187" s="85" t="e">
        <f>Workouts[[#This Row],[Body spolu]]*Workouts[[#This Row],[koef. Trénera]]</f>
        <v>#N/A</v>
      </c>
      <c r="O187" s="52" t="str">
        <f>VLOOKUP(Workouts[[#This Row],[Meno Priezvisko]],Data!$E$62:$G$155,3,0)</f>
        <v>CZ</v>
      </c>
      <c r="P187" s="10"/>
      <c r="X187"/>
      <c r="Y187"/>
      <c r="AB187"/>
      <c r="AC187"/>
    </row>
    <row r="188" spans="2:29" ht="18" x14ac:dyDescent="0.25">
      <c r="B188" s="29">
        <v>46075</v>
      </c>
      <c r="C188" s="91" t="s">
        <v>224</v>
      </c>
      <c r="D188" s="17" t="s">
        <v>49</v>
      </c>
      <c r="E188" s="10" t="s">
        <v>16</v>
      </c>
      <c r="F188" s="19">
        <f>VLOOKUP(E188,Data!$I$21:$J$30,2,FALSE)</f>
        <v>2</v>
      </c>
      <c r="G188" s="14">
        <v>3</v>
      </c>
      <c r="H188" s="14">
        <v>6</v>
      </c>
      <c r="I188" s="19">
        <f t="shared" si="13"/>
        <v>3</v>
      </c>
      <c r="J188" s="88">
        <f>VLOOKUP(Workouts[[#This Row],[Meno Priezvisko]],Data!$E$62:$I$155,5,0)</f>
        <v>1.05</v>
      </c>
      <c r="K188" s="92" t="e">
        <f>VLOOKUP(Workouts[[#This Row],[Tréner]],Data!$N$32:$O$48,2,0)</f>
        <v>#N/A</v>
      </c>
      <c r="L188" s="90">
        <f>(Workouts[[#This Row],[Body za Umiestnenie]]+Workouts[[#This Row],[Body Účasť]])*Workouts[[#This Row],[koef. hráča]]</f>
        <v>5.25</v>
      </c>
      <c r="M188" s="52" t="str">
        <f>VLOOKUP(Workouts[[#This Row],[Meno Priezvisko]],Data!$E$62:$G$155,2,0)</f>
        <v>IMET SK BA</v>
      </c>
      <c r="N188" s="85" t="e">
        <f>Workouts[[#This Row],[Body spolu]]*Workouts[[#This Row],[koef. Trénera]]</f>
        <v>#N/A</v>
      </c>
      <c r="O188" s="52" t="str">
        <f>VLOOKUP(Workouts[[#This Row],[Meno Priezvisko]],Data!$E$62:$G$155,3,0)</f>
        <v>CZ</v>
      </c>
      <c r="P188" s="10"/>
      <c r="X188"/>
      <c r="Y188"/>
      <c r="AB188"/>
      <c r="AC188"/>
    </row>
    <row r="189" spans="2:29" ht="18" x14ac:dyDescent="0.25">
      <c r="B189" s="29">
        <v>46075</v>
      </c>
      <c r="C189" s="91" t="s">
        <v>224</v>
      </c>
      <c r="D189" s="17" t="s">
        <v>53</v>
      </c>
      <c r="E189" s="10" t="s">
        <v>16</v>
      </c>
      <c r="F189" s="19">
        <f>VLOOKUP(E189,Data!$I$21:$J$30,2,FALSE)</f>
        <v>2</v>
      </c>
      <c r="G189" s="14">
        <v>4</v>
      </c>
      <c r="H189" s="14">
        <v>6</v>
      </c>
      <c r="I189" s="19">
        <f t="shared" si="13"/>
        <v>2</v>
      </c>
      <c r="J189" s="88">
        <f>VLOOKUP(Workouts[[#This Row],[Meno Priezvisko]],Data!$E$62:$I$155,5,0)</f>
        <v>1.05</v>
      </c>
      <c r="K189" s="92">
        <f>VLOOKUP(Workouts[[#This Row],[Tréner]],Data!$N$32:$O$48,2,0)</f>
        <v>1.5</v>
      </c>
      <c r="L189" s="90">
        <f>(Workouts[[#This Row],[Body za Umiestnenie]]+Workouts[[#This Row],[Body Účasť]])*Workouts[[#This Row],[koef. hráča]]</f>
        <v>4.2</v>
      </c>
      <c r="M189" s="52" t="str">
        <f>VLOOKUP(Workouts[[#This Row],[Meno Priezvisko]],Data!$E$62:$G$155,2,0)</f>
        <v>BALDI KE</v>
      </c>
      <c r="N189" s="85">
        <f>Workouts[[#This Row],[Body spolu]]*Workouts[[#This Row],[koef. Trénera]]</f>
        <v>6.3000000000000007</v>
      </c>
      <c r="O189" s="52" t="str">
        <f>VLOOKUP(Workouts[[#This Row],[Meno Priezvisko]],Data!$E$62:$G$155,3,0)</f>
        <v>Koctur, Tomáš</v>
      </c>
      <c r="P189" s="10"/>
      <c r="X189"/>
      <c r="Y189"/>
      <c r="AB189"/>
      <c r="AC189"/>
    </row>
    <row r="190" spans="2:29" ht="18" x14ac:dyDescent="0.25">
      <c r="B190" s="29">
        <v>46075</v>
      </c>
      <c r="C190" s="91" t="s">
        <v>224</v>
      </c>
      <c r="D190" s="17" t="s">
        <v>38</v>
      </c>
      <c r="E190" s="10" t="s">
        <v>16</v>
      </c>
      <c r="F190" s="19">
        <f>VLOOKUP(E190,Data!$I$21:$J$30,2,FALSE)</f>
        <v>2</v>
      </c>
      <c r="G190" s="14">
        <v>5</v>
      </c>
      <c r="H190" s="14">
        <v>6</v>
      </c>
      <c r="I190" s="19">
        <f t="shared" si="13"/>
        <v>1</v>
      </c>
      <c r="J190" s="88">
        <f>VLOOKUP(Workouts[[#This Row],[Meno Priezvisko]],Data!$E$62:$I$155,5,0)</f>
        <v>1.05</v>
      </c>
      <c r="K190" s="92">
        <f>VLOOKUP(Workouts[[#This Row],[Tréner]],Data!$N$32:$O$48,2,0)</f>
        <v>1.5</v>
      </c>
      <c r="L190" s="90">
        <f>(Workouts[[#This Row],[Body za Umiestnenie]]+Workouts[[#This Row],[Body Účasť]])*Workouts[[#This Row],[koef. hráča]]</f>
        <v>3.1500000000000004</v>
      </c>
      <c r="M190" s="52" t="str">
        <f>VLOOKUP(Workouts[[#This Row],[Meno Priezvisko]],Data!$E$62:$G$155,2,0)</f>
        <v>BALDI KE</v>
      </c>
      <c r="N190" s="85">
        <f>Workouts[[#This Row],[Body spolu]]*Workouts[[#This Row],[koef. Trénera]]</f>
        <v>4.7250000000000005</v>
      </c>
      <c r="O190" s="52" t="str">
        <f>VLOOKUP(Workouts[[#This Row],[Meno Priezvisko]],Data!$E$62:$G$155,3,0)</f>
        <v>Fecák, Tomáš</v>
      </c>
      <c r="P190" s="10"/>
      <c r="X190"/>
      <c r="Y190"/>
      <c r="AB190"/>
      <c r="AC190"/>
    </row>
    <row r="191" spans="2:29" ht="18" x14ac:dyDescent="0.25">
      <c r="B191" s="29">
        <v>46075</v>
      </c>
      <c r="C191" s="91" t="s">
        <v>224</v>
      </c>
      <c r="D191" s="17" t="s">
        <v>262</v>
      </c>
      <c r="E191" s="10" t="s">
        <v>16</v>
      </c>
      <c r="F191" s="19">
        <f>VLOOKUP(E191,Data!$I$21:$J$30,2,FALSE)</f>
        <v>2</v>
      </c>
      <c r="G191" s="14">
        <v>6</v>
      </c>
      <c r="H191" s="14">
        <v>6</v>
      </c>
      <c r="I191" s="19"/>
      <c r="J191" s="88">
        <f>VLOOKUP(Workouts[[#This Row],[Meno Priezvisko]],Data!$E$62:$I$155,5,0)</f>
        <v>1.05</v>
      </c>
      <c r="K191" s="92">
        <f>VLOOKUP(Workouts[[#This Row],[Tréner]],Data!$N$32:$O$48,2,0)</f>
        <v>1</v>
      </c>
      <c r="L191" s="90">
        <f>(Workouts[[#This Row],[Body za Umiestnenie]]+Workouts[[#This Row],[Body Účasť]])*Workouts[[#This Row],[koef. hráča]]</f>
        <v>2.1</v>
      </c>
      <c r="M191" s="52" t="str">
        <f>VLOOKUP(Workouts[[#This Row],[Meno Priezvisko]],Data!$E$62:$G$155,2,0)</f>
        <v>ŠK Pionierska</v>
      </c>
      <c r="N191" s="85">
        <f>Workouts[[#This Row],[Body spolu]]*Workouts[[#This Row],[koef. Trénera]]</f>
        <v>2.1</v>
      </c>
      <c r="O191" s="52" t="str">
        <f>VLOOKUP(Workouts[[#This Row],[Meno Priezvisko]],Data!$E$62:$G$155,3,0)</f>
        <v>Tužinčin, Lukáš</v>
      </c>
      <c r="P191" s="10"/>
      <c r="X191"/>
      <c r="Y191"/>
      <c r="AB191"/>
      <c r="AC191"/>
    </row>
    <row r="192" spans="2:29" ht="18" x14ac:dyDescent="0.25">
      <c r="B192" s="29">
        <v>46075</v>
      </c>
      <c r="C192" s="91" t="s">
        <v>224</v>
      </c>
      <c r="D192" s="17" t="s">
        <v>227</v>
      </c>
      <c r="E192" s="10" t="s">
        <v>16</v>
      </c>
      <c r="F192" s="19">
        <f>VLOOKUP(E192,Data!$I$21:$J$30,2,FALSE)</f>
        <v>2</v>
      </c>
      <c r="G192" s="14">
        <v>1</v>
      </c>
      <c r="H192" s="14">
        <v>7</v>
      </c>
      <c r="I192" s="19">
        <f t="shared" ref="I192:I197" si="14">H192-G192</f>
        <v>6</v>
      </c>
      <c r="J192" s="88">
        <f>VLOOKUP(Workouts[[#This Row],[Meno Priezvisko]],Data!$E$62:$I$155,5,0)</f>
        <v>1.2</v>
      </c>
      <c r="K192" s="92">
        <f>VLOOKUP(Workouts[[#This Row],[Tréner]],Data!$N$32:$O$48,2,0)</f>
        <v>2.5</v>
      </c>
      <c r="L192" s="90">
        <f>(Workouts[[#This Row],[Body za Umiestnenie]]+Workouts[[#This Row],[Body Účasť]])*Workouts[[#This Row],[koef. hráča]]</f>
        <v>9.6</v>
      </c>
      <c r="M192" s="52" t="str">
        <f>VLOOKUP(Workouts[[#This Row],[Meno Priezvisko]],Data!$E$62:$G$155,2,0)</f>
        <v>POHODA Trnava</v>
      </c>
      <c r="N192" s="85">
        <f>Workouts[[#This Row],[Body spolu]]*Workouts[[#This Row],[koef. Trénera]]</f>
        <v>24</v>
      </c>
      <c r="O192" s="52" t="str">
        <f>VLOOKUP(Workouts[[#This Row],[Meno Priezvisko]],Data!$E$62:$G$155,3,0)</f>
        <v>Varga, Patrik</v>
      </c>
      <c r="P192" s="10"/>
      <c r="X192"/>
      <c r="Y192"/>
      <c r="AB192"/>
      <c r="AC192"/>
    </row>
    <row r="193" spans="2:29" ht="18" x14ac:dyDescent="0.25">
      <c r="B193" s="29">
        <v>46075</v>
      </c>
      <c r="C193" s="91" t="s">
        <v>224</v>
      </c>
      <c r="D193" s="17" t="s">
        <v>225</v>
      </c>
      <c r="E193" s="10" t="s">
        <v>16</v>
      </c>
      <c r="F193" s="19">
        <f>VLOOKUP(E193,Data!$I$21:$J$30,2,FALSE)</f>
        <v>2</v>
      </c>
      <c r="G193" s="14">
        <v>2</v>
      </c>
      <c r="H193" s="14">
        <v>7</v>
      </c>
      <c r="I193" s="19">
        <f t="shared" si="14"/>
        <v>5</v>
      </c>
      <c r="J193" s="88">
        <f>VLOOKUP(Workouts[[#This Row],[Meno Priezvisko]],Data!$E$62:$I$155,5,0)</f>
        <v>1.2</v>
      </c>
      <c r="K193" s="92">
        <f>VLOOKUP(Workouts[[#This Row],[Tréner]],Data!$N$32:$O$48,2,0)</f>
        <v>2.5</v>
      </c>
      <c r="L193" s="90">
        <f>(Workouts[[#This Row],[Body za Umiestnenie]]+Workouts[[#This Row],[Body Účasť]])*Workouts[[#This Row],[koef. hráča]]</f>
        <v>8.4</v>
      </c>
      <c r="M193" s="52" t="str">
        <f>VLOOKUP(Workouts[[#This Row],[Meno Priezvisko]],Data!$E$62:$G$155,2,0)</f>
        <v>POHODA Trnava</v>
      </c>
      <c r="N193" s="85">
        <f>Workouts[[#This Row],[Body spolu]]*Workouts[[#This Row],[koef. Trénera]]</f>
        <v>21</v>
      </c>
      <c r="O193" s="52" t="str">
        <f>VLOOKUP(Workouts[[#This Row],[Meno Priezvisko]],Data!$E$62:$G$155,3,0)</f>
        <v>Varga, Patrik</v>
      </c>
      <c r="P193" s="10"/>
      <c r="X193"/>
      <c r="Y193"/>
      <c r="AB193"/>
      <c r="AC193"/>
    </row>
    <row r="194" spans="2:29" ht="18" x14ac:dyDescent="0.25">
      <c r="B194" s="29">
        <v>46075</v>
      </c>
      <c r="C194" s="91" t="s">
        <v>224</v>
      </c>
      <c r="D194" s="17" t="s">
        <v>84</v>
      </c>
      <c r="E194" s="10" t="s">
        <v>16</v>
      </c>
      <c r="F194" s="19">
        <f>VLOOKUP(E194,Data!$I$21:$J$30,2,FALSE)</f>
        <v>2</v>
      </c>
      <c r="G194" s="14">
        <v>3</v>
      </c>
      <c r="H194" s="14">
        <v>7</v>
      </c>
      <c r="I194" s="19">
        <f t="shared" si="14"/>
        <v>4</v>
      </c>
      <c r="J194" s="88">
        <f>VLOOKUP(Workouts[[#This Row],[Meno Priezvisko]],Data!$E$62:$I$155,5,0)</f>
        <v>1.05</v>
      </c>
      <c r="K194" s="92">
        <f>VLOOKUP(Workouts[[#This Row],[Tréner]],Data!$N$32:$O$48,2,0)</f>
        <v>1.5</v>
      </c>
      <c r="L194" s="90">
        <f>(Workouts[[#This Row],[Body za Umiestnenie]]+Workouts[[#This Row],[Body Účasť]])*Workouts[[#This Row],[koef. hráča]]</f>
        <v>6.3000000000000007</v>
      </c>
      <c r="M194" s="52" t="str">
        <f>VLOOKUP(Workouts[[#This Row],[Meno Priezvisko]],Data!$E$62:$G$155,2,0)</f>
        <v>BALDI KE</v>
      </c>
      <c r="N194" s="85">
        <f>Workouts[[#This Row],[Body spolu]]*Workouts[[#This Row],[koef. Trénera]]</f>
        <v>9.4500000000000011</v>
      </c>
      <c r="O194" s="52" t="str">
        <f>VLOOKUP(Workouts[[#This Row],[Meno Priezvisko]],Data!$E$62:$G$155,3,0)</f>
        <v>Kuchárik, Tomáš</v>
      </c>
      <c r="P194" s="10"/>
      <c r="X194"/>
      <c r="Y194"/>
      <c r="AB194"/>
      <c r="AC194"/>
    </row>
    <row r="195" spans="2:29" ht="18" x14ac:dyDescent="0.25">
      <c r="B195" s="29">
        <v>46075</v>
      </c>
      <c r="C195" s="91" t="s">
        <v>224</v>
      </c>
      <c r="D195" s="17" t="s">
        <v>83</v>
      </c>
      <c r="E195" s="10" t="s">
        <v>16</v>
      </c>
      <c r="F195" s="19">
        <f>VLOOKUP(E195,Data!$I$21:$J$30,2,FALSE)</f>
        <v>2</v>
      </c>
      <c r="G195" s="14">
        <v>4</v>
      </c>
      <c r="H195" s="14">
        <v>7</v>
      </c>
      <c r="I195" s="19">
        <f t="shared" si="14"/>
        <v>3</v>
      </c>
      <c r="J195" s="88">
        <f>VLOOKUP(Workouts[[#This Row],[Meno Priezvisko]],Data!$E$62:$I$155,5,0)</f>
        <v>1.05</v>
      </c>
      <c r="K195" s="92">
        <f>VLOOKUP(Workouts[[#This Row],[Tréner]],Data!$N$32:$O$48,2,0)</f>
        <v>1.5</v>
      </c>
      <c r="L195" s="90">
        <f>(Workouts[[#This Row],[Body za Umiestnenie]]+Workouts[[#This Row],[Body Účasť]])*Workouts[[#This Row],[koef. hráča]]</f>
        <v>5.25</v>
      </c>
      <c r="M195" s="52" t="str">
        <f>VLOOKUP(Workouts[[#This Row],[Meno Priezvisko]],Data!$E$62:$G$155,2,0)</f>
        <v>BALDI KE</v>
      </c>
      <c r="N195" s="85">
        <f>Workouts[[#This Row],[Body spolu]]*Workouts[[#This Row],[koef. Trénera]]</f>
        <v>7.875</v>
      </c>
      <c r="O195" s="52" t="str">
        <f>VLOOKUP(Workouts[[#This Row],[Meno Priezvisko]],Data!$E$62:$G$155,3,0)</f>
        <v>Kuchárik, Tomáš</v>
      </c>
      <c r="P195" s="10"/>
      <c r="X195"/>
      <c r="Y195"/>
      <c r="AB195"/>
      <c r="AC195"/>
    </row>
    <row r="196" spans="2:29" ht="18" x14ac:dyDescent="0.25">
      <c r="B196" s="29">
        <v>46075</v>
      </c>
      <c r="C196" s="91" t="s">
        <v>224</v>
      </c>
      <c r="D196" s="17" t="s">
        <v>159</v>
      </c>
      <c r="E196" s="10" t="s">
        <v>16</v>
      </c>
      <c r="F196" s="19">
        <f>VLOOKUP(E196,Data!$I$21:$J$30,2,FALSE)</f>
        <v>2</v>
      </c>
      <c r="G196" s="14">
        <v>5</v>
      </c>
      <c r="H196" s="14">
        <v>7</v>
      </c>
      <c r="I196" s="19">
        <f t="shared" si="14"/>
        <v>2</v>
      </c>
      <c r="J196" s="88">
        <f>VLOOKUP(Workouts[[#This Row],[Meno Priezvisko]],Data!$E$62:$I$155,5,0)</f>
        <v>1.05</v>
      </c>
      <c r="K196" s="92">
        <f>VLOOKUP(Workouts[[#This Row],[Tréner]],Data!$N$32:$O$48,2,0)</f>
        <v>1.5</v>
      </c>
      <c r="L196" s="90">
        <f>(Workouts[[#This Row],[Body za Umiestnenie]]+Workouts[[#This Row],[Body Účasť]])*Workouts[[#This Row],[koef. hráča]]</f>
        <v>4.2</v>
      </c>
      <c r="M196" s="52" t="str">
        <f>VLOOKUP(Workouts[[#This Row],[Meno Priezvisko]],Data!$E$62:$G$155,2,0)</f>
        <v>BALDI KE</v>
      </c>
      <c r="N196" s="85">
        <f>Workouts[[#This Row],[Body spolu]]*Workouts[[#This Row],[koef. Trénera]]</f>
        <v>6.3000000000000007</v>
      </c>
      <c r="O196" s="52" t="str">
        <f>VLOOKUP(Workouts[[#This Row],[Meno Priezvisko]],Data!$E$62:$G$155,3,0)</f>
        <v>Fecák, Tomáš</v>
      </c>
      <c r="P196" s="10"/>
      <c r="X196"/>
      <c r="Y196"/>
      <c r="AB196"/>
      <c r="AC196"/>
    </row>
    <row r="197" spans="2:29" ht="18" x14ac:dyDescent="0.25">
      <c r="B197" s="29">
        <v>46075</v>
      </c>
      <c r="C197" s="91" t="s">
        <v>224</v>
      </c>
      <c r="D197" s="17" t="s">
        <v>244</v>
      </c>
      <c r="E197" s="10" t="s">
        <v>16</v>
      </c>
      <c r="F197" s="19">
        <f>VLOOKUP(E197,Data!$I$21:$J$30,2,FALSE)</f>
        <v>2</v>
      </c>
      <c r="G197" s="14">
        <v>6</v>
      </c>
      <c r="H197" s="14">
        <v>7</v>
      </c>
      <c r="I197" s="19">
        <f t="shared" si="14"/>
        <v>1</v>
      </c>
      <c r="J197" s="88">
        <f>VLOOKUP(Workouts[[#This Row],[Meno Priezvisko]],Data!$E$62:$I$155,5,0)</f>
        <v>1</v>
      </c>
      <c r="K197" s="92" t="e">
        <f>VLOOKUP(Workouts[[#This Row],[Tréner]],Data!$N$32:$O$48,2,0)</f>
        <v>#N/A</v>
      </c>
      <c r="L197" s="90">
        <f>(Workouts[[#This Row],[Body za Umiestnenie]]+Workouts[[#This Row],[Body Účasť]])*Workouts[[#This Row],[koef. hráča]]</f>
        <v>3</v>
      </c>
      <c r="M197" s="52" t="str">
        <f>VLOOKUP(Workouts[[#This Row],[Meno Priezvisko]],Data!$E$62:$G$155,2,0)</f>
        <v>BALDI KE</v>
      </c>
      <c r="N197" s="85" t="e">
        <f>Workouts[[#This Row],[Body spolu]]*Workouts[[#This Row],[koef. Trénera]]</f>
        <v>#N/A</v>
      </c>
      <c r="O197" s="52" t="str">
        <f>VLOOKUP(Workouts[[#This Row],[Meno Priezvisko]],Data!$E$62:$G$155,3,0)</f>
        <v>CHÝBA</v>
      </c>
      <c r="P197" s="10"/>
      <c r="X197"/>
      <c r="Y197"/>
      <c r="AB197"/>
      <c r="AC197"/>
    </row>
    <row r="198" spans="2:29" ht="18" x14ac:dyDescent="0.25">
      <c r="B198" s="29">
        <v>46075</v>
      </c>
      <c r="C198" s="91" t="s">
        <v>224</v>
      </c>
      <c r="D198" s="17" t="s">
        <v>51</v>
      </c>
      <c r="E198" s="10" t="s">
        <v>16</v>
      </c>
      <c r="F198" s="19">
        <f>VLOOKUP(E198,Data!$I$21:$J$30,2,FALSE)</f>
        <v>2</v>
      </c>
      <c r="G198" s="14">
        <v>7</v>
      </c>
      <c r="H198" s="14">
        <v>7</v>
      </c>
      <c r="I198" s="19"/>
      <c r="J198" s="88">
        <f>VLOOKUP(Workouts[[#This Row],[Meno Priezvisko]],Data!$E$62:$I$155,5,0)</f>
        <v>1.05</v>
      </c>
      <c r="K198" s="92">
        <f>VLOOKUP(Workouts[[#This Row],[Tréner]],Data!$N$32:$O$48,2,0)</f>
        <v>1.5</v>
      </c>
      <c r="L198" s="90">
        <f>(Workouts[[#This Row],[Body za Umiestnenie]]+Workouts[[#This Row],[Body Účasť]])*Workouts[[#This Row],[koef. hráča]]</f>
        <v>2.1</v>
      </c>
      <c r="M198" s="52" t="str">
        <f>VLOOKUP(Workouts[[#This Row],[Meno Priezvisko]],Data!$E$62:$G$155,2,0)</f>
        <v>IMET SK BA</v>
      </c>
      <c r="N198" s="85">
        <f>Workouts[[#This Row],[Body spolu]]*Workouts[[#This Row],[koef. Trénera]]</f>
        <v>3.1500000000000004</v>
      </c>
      <c r="O198" s="52" t="str">
        <f>VLOOKUP(Workouts[[#This Row],[Meno Priezvisko]],Data!$E$62:$G$155,3,0)</f>
        <v>Tóth, Tomáš</v>
      </c>
      <c r="P198" s="10"/>
      <c r="X198"/>
      <c r="Y198"/>
      <c r="AB198"/>
      <c r="AC198"/>
    </row>
    <row r="199" spans="2:29" ht="18" x14ac:dyDescent="0.25">
      <c r="B199" s="29">
        <v>46080</v>
      </c>
      <c r="C199" s="91" t="s">
        <v>14</v>
      </c>
      <c r="D199" s="17" t="s">
        <v>54</v>
      </c>
      <c r="E199" s="10" t="s">
        <v>14</v>
      </c>
      <c r="F199" s="19">
        <f>VLOOKUP(E199,Data!$I$21:$J$30,2,FALSE)</f>
        <v>8</v>
      </c>
      <c r="G199" s="14">
        <v>4</v>
      </c>
      <c r="H199" s="14"/>
      <c r="I199" s="19">
        <v>6</v>
      </c>
      <c r="J199" s="88">
        <f>VLOOKUP(Workouts[[#This Row],[Meno Priezvisko]],Data!$E$62:$I$155,5,0)</f>
        <v>1.05</v>
      </c>
      <c r="K199" s="92">
        <f>VLOOKUP(Workouts[[#This Row],[Tréner]],Data!$N$32:$O$48,2,0)</f>
        <v>1.5</v>
      </c>
      <c r="L199" s="90">
        <f>(Workouts[[#This Row],[Body za Umiestnenie]]+Workouts[[#This Row],[Body Účasť]])*Workouts[[#This Row],[koef. hráča]]</f>
        <v>14.700000000000001</v>
      </c>
      <c r="M199" s="52" t="str">
        <f>VLOOKUP(Workouts[[#This Row],[Meno Priezvisko]],Data!$E$62:$G$155,2,0)</f>
        <v>BALDI KE</v>
      </c>
      <c r="N199" s="85">
        <f>Workouts[[#This Row],[Body spolu]]*Workouts[[#This Row],[koef. Trénera]]</f>
        <v>22.05</v>
      </c>
      <c r="O199" s="52" t="str">
        <f>VLOOKUP(Workouts[[#This Row],[Meno Priezvisko]],Data!$E$62:$G$155,3,0)</f>
        <v>Koctur, Tomáš</v>
      </c>
      <c r="P199" s="10"/>
      <c r="X199"/>
      <c r="Y199"/>
      <c r="AB199"/>
      <c r="AC199"/>
    </row>
    <row r="200" spans="2:29" ht="18" x14ac:dyDescent="0.25">
      <c r="B200" s="29">
        <v>46080</v>
      </c>
      <c r="C200" s="91" t="s">
        <v>14</v>
      </c>
      <c r="D200" s="17" t="s">
        <v>55</v>
      </c>
      <c r="E200" s="10" t="s">
        <v>14</v>
      </c>
      <c r="F200" s="19">
        <f>VLOOKUP(E200,Data!$I$21:$J$30,2,FALSE)</f>
        <v>8</v>
      </c>
      <c r="G200" s="14">
        <v>14</v>
      </c>
      <c r="H200" s="14"/>
      <c r="I200" s="19"/>
      <c r="J200" s="88">
        <f>VLOOKUP(Workouts[[#This Row],[Meno Priezvisko]],Data!$E$62:$I$155,5,0)</f>
        <v>1.05</v>
      </c>
      <c r="K200" s="92">
        <f>VLOOKUP(Workouts[[#This Row],[Tréner]],Data!$N$32:$O$48,2,0)</f>
        <v>1.5</v>
      </c>
      <c r="L200" s="90">
        <f>(Workouts[[#This Row],[Body za Umiestnenie]]+Workouts[[#This Row],[Body Účasť]])*Workouts[[#This Row],[koef. hráča]]</f>
        <v>8.4</v>
      </c>
      <c r="M200" s="52" t="str">
        <f>VLOOKUP(Workouts[[#This Row],[Meno Priezvisko]],Data!$E$62:$G$155,2,0)</f>
        <v>BALDI KE</v>
      </c>
      <c r="N200" s="85">
        <f>Workouts[[#This Row],[Body spolu]]*Workouts[[#This Row],[koef. Trénera]]</f>
        <v>12.600000000000001</v>
      </c>
      <c r="O200" s="52" t="str">
        <f>VLOOKUP(Workouts[[#This Row],[Meno Priezvisko]],Data!$E$62:$G$155,3,0)</f>
        <v>Koctur, Tomáš</v>
      </c>
      <c r="P200" s="10"/>
      <c r="X200"/>
      <c r="Y200"/>
      <c r="AB200"/>
      <c r="AC200"/>
    </row>
    <row r="201" spans="2:29" ht="18" x14ac:dyDescent="0.25">
      <c r="B201" s="29">
        <v>46080</v>
      </c>
      <c r="C201" s="91" t="s">
        <v>14</v>
      </c>
      <c r="D201" s="17" t="s">
        <v>225</v>
      </c>
      <c r="E201" s="10" t="s">
        <v>14</v>
      </c>
      <c r="F201" s="19">
        <f>VLOOKUP(E201,Data!$I$21:$J$30,2,FALSE)</f>
        <v>8</v>
      </c>
      <c r="G201" s="14">
        <v>4</v>
      </c>
      <c r="H201" s="14"/>
      <c r="I201" s="19">
        <v>6</v>
      </c>
      <c r="J201" s="88">
        <f>VLOOKUP(Workouts[[#This Row],[Meno Priezvisko]],Data!$E$62:$I$155,5,0)</f>
        <v>1.2</v>
      </c>
      <c r="K201" s="92">
        <f>VLOOKUP(Workouts[[#This Row],[Tréner]],Data!$N$32:$O$48,2,0)</f>
        <v>2.5</v>
      </c>
      <c r="L201" s="90">
        <f>(Workouts[[#This Row],[Body za Umiestnenie]]+Workouts[[#This Row],[Body Účasť]])*Workouts[[#This Row],[koef. hráča]]</f>
        <v>16.8</v>
      </c>
      <c r="M201" s="52" t="str">
        <f>VLOOKUP(Workouts[[#This Row],[Meno Priezvisko]],Data!$E$62:$G$155,2,0)</f>
        <v>POHODA Trnava</v>
      </c>
      <c r="N201" s="85">
        <f>Workouts[[#This Row],[Body spolu]]*Workouts[[#This Row],[koef. Trénera]]</f>
        <v>42</v>
      </c>
      <c r="O201" s="52" t="str">
        <f>VLOOKUP(Workouts[[#This Row],[Meno Priezvisko]],Data!$E$62:$G$155,3,0)</f>
        <v>Varga, Patrik</v>
      </c>
      <c r="P201" s="10"/>
      <c r="X201"/>
      <c r="Y201"/>
      <c r="AB201"/>
      <c r="AC201"/>
    </row>
    <row r="202" spans="2:29" ht="18" x14ac:dyDescent="0.25">
      <c r="B202" s="29">
        <v>46080</v>
      </c>
      <c r="C202" s="91" t="s">
        <v>14</v>
      </c>
      <c r="D202" s="17" t="s">
        <v>227</v>
      </c>
      <c r="E202" s="10" t="s">
        <v>14</v>
      </c>
      <c r="F202" s="19">
        <f>VLOOKUP(E202,Data!$I$21:$J$30,2,FALSE)</f>
        <v>8</v>
      </c>
      <c r="G202" s="14">
        <v>22</v>
      </c>
      <c r="H202" s="14"/>
      <c r="I202" s="19"/>
      <c r="J202" s="88">
        <f>VLOOKUP(Workouts[[#This Row],[Meno Priezvisko]],Data!$E$62:$I$155,5,0)</f>
        <v>1.2</v>
      </c>
      <c r="K202" s="92">
        <f>VLOOKUP(Workouts[[#This Row],[Tréner]],Data!$N$32:$O$48,2,0)</f>
        <v>2.5</v>
      </c>
      <c r="L202" s="90">
        <f>(Workouts[[#This Row],[Body za Umiestnenie]]+Workouts[[#This Row],[Body Účasť]])*Workouts[[#This Row],[koef. hráča]]</f>
        <v>9.6</v>
      </c>
      <c r="M202" s="52" t="str">
        <f>VLOOKUP(Workouts[[#This Row],[Meno Priezvisko]],Data!$E$62:$G$155,2,0)</f>
        <v>POHODA Trnava</v>
      </c>
      <c r="N202" s="85">
        <f>Workouts[[#This Row],[Body spolu]]*Workouts[[#This Row],[koef. Trénera]]</f>
        <v>24</v>
      </c>
      <c r="O202" s="52" t="str">
        <f>VLOOKUP(Workouts[[#This Row],[Meno Priezvisko]],Data!$E$62:$G$155,3,0)</f>
        <v>Varga, Patrik</v>
      </c>
      <c r="P202" s="10"/>
      <c r="X202"/>
      <c r="Y202"/>
      <c r="AB202"/>
      <c r="AC202"/>
    </row>
    <row r="203" spans="2:29" ht="18" x14ac:dyDescent="0.25">
      <c r="B203" s="29">
        <v>46080</v>
      </c>
      <c r="C203" s="91" t="s">
        <v>14</v>
      </c>
      <c r="D203" s="17" t="s">
        <v>34</v>
      </c>
      <c r="E203" s="10" t="s">
        <v>14</v>
      </c>
      <c r="F203" s="19">
        <f>VLOOKUP(E203,Data!$I$21:$J$30,2,FALSE)</f>
        <v>8</v>
      </c>
      <c r="G203" s="14">
        <v>10</v>
      </c>
      <c r="H203" s="14"/>
      <c r="I203" s="19"/>
      <c r="J203" s="88">
        <f>VLOOKUP(Workouts[[#This Row],[Meno Priezvisko]],Data!$E$62:$I$155,5,0)</f>
        <v>1.1499999999999999</v>
      </c>
      <c r="K203" s="92">
        <f>VLOOKUP(Workouts[[#This Row],[Tréner]],Data!$N$32:$O$48,2,0)</f>
        <v>1.5</v>
      </c>
      <c r="L203" s="90">
        <f>(Workouts[[#This Row],[Body za Umiestnenie]]+Workouts[[#This Row],[Body Účasť]])*Workouts[[#This Row],[koef. hráča]]</f>
        <v>9.1999999999999993</v>
      </c>
      <c r="M203" s="52" t="str">
        <f>VLOOKUP(Workouts[[#This Row],[Meno Priezvisko]],Data!$E$62:$G$155,2,0)</f>
        <v>IMET SK BA</v>
      </c>
      <c r="N203" s="85">
        <f>Workouts[[#This Row],[Body spolu]]*Workouts[[#This Row],[koef. Trénera]]</f>
        <v>13.799999999999999</v>
      </c>
      <c r="O203" s="52" t="str">
        <f>VLOOKUP(Workouts[[#This Row],[Meno Priezvisko]],Data!$E$62:$G$155,3,0)</f>
        <v>Tóth, Tomáš</v>
      </c>
      <c r="P203" s="10"/>
      <c r="X203"/>
      <c r="Y203"/>
      <c r="AB203"/>
      <c r="AC203"/>
    </row>
    <row r="204" spans="2:29" ht="18" x14ac:dyDescent="0.25">
      <c r="B204" s="29">
        <v>46080</v>
      </c>
      <c r="C204" s="91" t="s">
        <v>14</v>
      </c>
      <c r="D204" s="17" t="s">
        <v>52</v>
      </c>
      <c r="E204" s="10" t="s">
        <v>14</v>
      </c>
      <c r="F204" s="19">
        <f>VLOOKUP(E204,Data!$I$21:$J$30,2,FALSE)</f>
        <v>8</v>
      </c>
      <c r="G204" s="14">
        <v>18</v>
      </c>
      <c r="H204" s="14"/>
      <c r="I204" s="19"/>
      <c r="J204" s="88">
        <f>VLOOKUP(Workouts[[#This Row],[Meno Priezvisko]],Data!$E$62:$I$155,5,0)</f>
        <v>1.2</v>
      </c>
      <c r="K204" s="92">
        <f>VLOOKUP(Workouts[[#This Row],[Tréner]],Data!$N$32:$O$48,2,0)</f>
        <v>1.5</v>
      </c>
      <c r="L204" s="90">
        <f>(Workouts[[#This Row],[Body za Umiestnenie]]+Workouts[[#This Row],[Body Účasť]])*Workouts[[#This Row],[koef. hráča]]</f>
        <v>9.6</v>
      </c>
      <c r="M204" s="52" t="str">
        <f>VLOOKUP(Workouts[[#This Row],[Meno Priezvisko]],Data!$E$62:$G$155,2,0)</f>
        <v>IMET SK BA</v>
      </c>
      <c r="N204" s="85">
        <f>Workouts[[#This Row],[Body spolu]]*Workouts[[#This Row],[koef. Trénera]]</f>
        <v>14.399999999999999</v>
      </c>
      <c r="O204" s="52" t="str">
        <f>VLOOKUP(Workouts[[#This Row],[Meno Priezvisko]],Data!$E$62:$G$155,3,0)</f>
        <v>Tóth, Tomáš</v>
      </c>
      <c r="P204" s="10"/>
      <c r="X204"/>
      <c r="Y204"/>
      <c r="AB204"/>
      <c r="AC204"/>
    </row>
    <row r="205" spans="2:29" ht="18" x14ac:dyDescent="0.25">
      <c r="B205" s="29">
        <v>46088</v>
      </c>
      <c r="C205" s="91" t="s">
        <v>224</v>
      </c>
      <c r="D205" s="17" t="s">
        <v>69</v>
      </c>
      <c r="E205" s="10" t="s">
        <v>15</v>
      </c>
      <c r="F205" s="19">
        <f>VLOOKUP(E205,Data!$I$21:$J$30,2,FALSE)</f>
        <v>4</v>
      </c>
      <c r="G205" s="14">
        <v>4</v>
      </c>
      <c r="H205" s="14"/>
      <c r="I205" s="19">
        <v>2</v>
      </c>
      <c r="J205" s="88">
        <f>VLOOKUP(Workouts[[#This Row],[Meno Priezvisko]],Data!$E$62:$I$155,5,0)</f>
        <v>1.05</v>
      </c>
      <c r="K205" s="92">
        <f>VLOOKUP(Workouts[[#This Row],[Tréner]],Data!$N$32:$O$48,2,0)</f>
        <v>1</v>
      </c>
      <c r="L205" s="90">
        <f>(Workouts[[#This Row],[Body za Umiestnenie]]+Workouts[[#This Row],[Body Účasť]])*Workouts[[#This Row],[koef. hráča]]</f>
        <v>6.3000000000000007</v>
      </c>
      <c r="M205" s="52" t="str">
        <f>VLOOKUP(Workouts[[#This Row],[Meno Priezvisko]],Data!$E$62:$G$155,2,0)</f>
        <v>ŠK Pionierska</v>
      </c>
      <c r="N205" s="85">
        <f>Workouts[[#This Row],[Body spolu]]*Workouts[[#This Row],[koef. Trénera]]</f>
        <v>6.3000000000000007</v>
      </c>
      <c r="O205" s="52" t="str">
        <f>VLOOKUP(Workouts[[#This Row],[Meno Priezvisko]],Data!$E$62:$G$155,3,0)</f>
        <v>Tužinčin, Lukáš</v>
      </c>
      <c r="P205" s="10"/>
      <c r="X205"/>
      <c r="Y205"/>
      <c r="AB205"/>
      <c r="AC205"/>
    </row>
    <row r="206" spans="2:29" ht="18" x14ac:dyDescent="0.25">
      <c r="B206" s="29">
        <v>46088</v>
      </c>
      <c r="C206" s="91" t="s">
        <v>224</v>
      </c>
      <c r="D206" s="17" t="s">
        <v>70</v>
      </c>
      <c r="E206" s="10" t="s">
        <v>15</v>
      </c>
      <c r="F206" s="19">
        <f>VLOOKUP(E206,Data!$I$21:$J$30,2,FALSE)</f>
        <v>4</v>
      </c>
      <c r="G206" s="14">
        <v>5</v>
      </c>
      <c r="H206" s="14"/>
      <c r="I206" s="19">
        <v>2</v>
      </c>
      <c r="J206" s="88">
        <f>VLOOKUP(Workouts[[#This Row],[Meno Priezvisko]],Data!$E$62:$I$155,5,0)</f>
        <v>1.05</v>
      </c>
      <c r="K206" s="92">
        <f>VLOOKUP(Workouts[[#This Row],[Tréner]],Data!$N$32:$O$48,2,0)</f>
        <v>1</v>
      </c>
      <c r="L206" s="90">
        <f>(Workouts[[#This Row],[Body za Umiestnenie]]+Workouts[[#This Row],[Body Účasť]])*Workouts[[#This Row],[koef. hráča]]</f>
        <v>6.3000000000000007</v>
      </c>
      <c r="M206" s="52" t="str">
        <f>VLOOKUP(Workouts[[#This Row],[Meno Priezvisko]],Data!$E$62:$G$155,2,0)</f>
        <v>ŠK Pionierska</v>
      </c>
      <c r="N206" s="85">
        <f>Workouts[[#This Row],[Body spolu]]*Workouts[[#This Row],[koef. Trénera]]</f>
        <v>6.3000000000000007</v>
      </c>
      <c r="O206" s="52" t="str">
        <f>VLOOKUP(Workouts[[#This Row],[Meno Priezvisko]],Data!$E$62:$G$155,3,0)</f>
        <v>Tužinčin, Lukáš</v>
      </c>
      <c r="P206" s="10"/>
      <c r="X206"/>
      <c r="Y206"/>
      <c r="AB206"/>
      <c r="AC206"/>
    </row>
    <row r="207" spans="2:29" ht="18" x14ac:dyDescent="0.25">
      <c r="B207" s="29">
        <v>46088</v>
      </c>
      <c r="C207" s="91" t="s">
        <v>224</v>
      </c>
      <c r="D207" s="17" t="s">
        <v>34</v>
      </c>
      <c r="E207" s="10" t="s">
        <v>15</v>
      </c>
      <c r="F207" s="19">
        <f>VLOOKUP(E207,Data!$I$21:$J$30,2,FALSE)</f>
        <v>4</v>
      </c>
      <c r="G207" s="14">
        <v>3</v>
      </c>
      <c r="H207" s="14"/>
      <c r="I207" s="19">
        <v>6</v>
      </c>
      <c r="J207" s="88">
        <f>VLOOKUP(Workouts[[#This Row],[Meno Priezvisko]],Data!$E$62:$I$155,5,0)</f>
        <v>1.1499999999999999</v>
      </c>
      <c r="K207" s="92">
        <f>VLOOKUP(Workouts[[#This Row],[Tréner]],Data!$N$32:$O$48,2,0)</f>
        <v>1.5</v>
      </c>
      <c r="L207" s="90">
        <f>(Workouts[[#This Row],[Body za Umiestnenie]]+Workouts[[#This Row],[Body Účasť]])*Workouts[[#This Row],[koef. hráča]]</f>
        <v>11.5</v>
      </c>
      <c r="M207" s="52" t="str">
        <f>VLOOKUP(Workouts[[#This Row],[Meno Priezvisko]],Data!$E$62:$G$155,2,0)</f>
        <v>IMET SK BA</v>
      </c>
      <c r="N207" s="85">
        <f>Workouts[[#This Row],[Body spolu]]*Workouts[[#This Row],[koef. Trénera]]</f>
        <v>17.25</v>
      </c>
      <c r="O207" s="52" t="str">
        <f>VLOOKUP(Workouts[[#This Row],[Meno Priezvisko]],Data!$E$62:$G$155,3,0)</f>
        <v>Tóth, Tomáš</v>
      </c>
      <c r="P207" s="10"/>
      <c r="X207"/>
      <c r="Y207"/>
      <c r="AB207"/>
      <c r="AC207"/>
    </row>
    <row r="208" spans="2:29" ht="18" x14ac:dyDescent="0.25">
      <c r="B208" s="29">
        <v>46088</v>
      </c>
      <c r="C208" s="91" t="s">
        <v>224</v>
      </c>
      <c r="D208" s="17" t="s">
        <v>262</v>
      </c>
      <c r="E208" s="10" t="s">
        <v>15</v>
      </c>
      <c r="F208" s="19">
        <f>VLOOKUP(E208,Data!$I$21:$J$30,2,FALSE)</f>
        <v>4</v>
      </c>
      <c r="G208" s="14">
        <v>13</v>
      </c>
      <c r="H208" s="14"/>
      <c r="I208" s="19"/>
      <c r="J208" s="88">
        <f>VLOOKUP(Workouts[[#This Row],[Meno Priezvisko]],Data!$E$62:$I$155,5,0)</f>
        <v>1.05</v>
      </c>
      <c r="K208" s="92">
        <f>VLOOKUP(Workouts[[#This Row],[Tréner]],Data!$N$32:$O$48,2,0)</f>
        <v>1</v>
      </c>
      <c r="L208" s="90">
        <f>(Workouts[[#This Row],[Body za Umiestnenie]]+Workouts[[#This Row],[Body Účasť]])*Workouts[[#This Row],[koef. hráča]]</f>
        <v>4.2</v>
      </c>
      <c r="M208" s="52" t="str">
        <f>VLOOKUP(Workouts[[#This Row],[Meno Priezvisko]],Data!$E$62:$G$155,2,0)</f>
        <v>ŠK Pionierska</v>
      </c>
      <c r="N208" s="85">
        <f>Workouts[[#This Row],[Body spolu]]*Workouts[[#This Row],[koef. Trénera]]</f>
        <v>4.2</v>
      </c>
      <c r="O208" s="52" t="str">
        <f>VLOOKUP(Workouts[[#This Row],[Meno Priezvisko]],Data!$E$62:$G$155,3,0)</f>
        <v>Tužinčin, Lukáš</v>
      </c>
      <c r="P208" s="10"/>
      <c r="X208"/>
      <c r="Y208"/>
      <c r="AB208"/>
      <c r="AC208"/>
    </row>
    <row r="209" spans="2:29" ht="18" x14ac:dyDescent="0.25">
      <c r="B209" s="29">
        <v>46088</v>
      </c>
      <c r="C209" s="91" t="s">
        <v>224</v>
      </c>
      <c r="D209" s="17" t="s">
        <v>225</v>
      </c>
      <c r="E209" s="10" t="s">
        <v>15</v>
      </c>
      <c r="F209" s="19">
        <f>VLOOKUP(E209,Data!$I$21:$J$30,2,FALSE)</f>
        <v>4</v>
      </c>
      <c r="G209" s="14">
        <v>1</v>
      </c>
      <c r="H209" s="14"/>
      <c r="I209" s="19">
        <v>16</v>
      </c>
      <c r="J209" s="88">
        <f>VLOOKUP(Workouts[[#This Row],[Meno Priezvisko]],Data!$E$62:$I$155,5,0)</f>
        <v>1.2</v>
      </c>
      <c r="K209" s="92">
        <f>VLOOKUP(Workouts[[#This Row],[Tréner]],Data!$N$32:$O$48,2,0)</f>
        <v>2.5</v>
      </c>
      <c r="L209" s="90">
        <f>(Workouts[[#This Row],[Body za Umiestnenie]]+Workouts[[#This Row],[Body Účasť]])*Workouts[[#This Row],[koef. hráča]]</f>
        <v>24</v>
      </c>
      <c r="M209" s="52" t="str">
        <f>VLOOKUP(Workouts[[#This Row],[Meno Priezvisko]],Data!$E$62:$G$155,2,0)</f>
        <v>POHODA Trnava</v>
      </c>
      <c r="N209" s="85">
        <f>Workouts[[#This Row],[Body spolu]]*Workouts[[#This Row],[koef. Trénera]]</f>
        <v>60</v>
      </c>
      <c r="O209" s="52" t="str">
        <f>VLOOKUP(Workouts[[#This Row],[Meno Priezvisko]],Data!$E$62:$G$155,3,0)</f>
        <v>Varga, Patrik</v>
      </c>
      <c r="P209" s="10"/>
      <c r="X209"/>
      <c r="Y209"/>
      <c r="AB209"/>
      <c r="AC209"/>
    </row>
    <row r="210" spans="2:29" ht="18" x14ac:dyDescent="0.25">
      <c r="B210" s="29">
        <v>46088</v>
      </c>
      <c r="C210" s="91" t="s">
        <v>224</v>
      </c>
      <c r="D210" s="17" t="s">
        <v>156</v>
      </c>
      <c r="E210" s="10" t="s">
        <v>15</v>
      </c>
      <c r="F210" s="19">
        <f>VLOOKUP(E210,Data!$I$21:$J$30,2,FALSE)</f>
        <v>4</v>
      </c>
      <c r="G210" s="14">
        <v>15</v>
      </c>
      <c r="H210" s="14"/>
      <c r="I210" s="19"/>
      <c r="J210" s="88">
        <f>VLOOKUP(Workouts[[#This Row],[Meno Priezvisko]],Data!$E$62:$I$155,5,0)</f>
        <v>1.05</v>
      </c>
      <c r="K210" s="92">
        <f>VLOOKUP(Workouts[[#This Row],[Tréner]],Data!$N$32:$O$48,2,0)</f>
        <v>1</v>
      </c>
      <c r="L210" s="90">
        <f>(Workouts[[#This Row],[Body za Umiestnenie]]+Workouts[[#This Row],[Body Účasť]])*Workouts[[#This Row],[koef. hráča]]</f>
        <v>4.2</v>
      </c>
      <c r="M210" s="52" t="str">
        <f>VLOOKUP(Workouts[[#This Row],[Meno Priezvisko]],Data!$E$62:$G$155,2,0)</f>
        <v>ŠK Pionierska</v>
      </c>
      <c r="N210" s="85">
        <f>Workouts[[#This Row],[Body spolu]]*Workouts[[#This Row],[koef. Trénera]]</f>
        <v>4.2</v>
      </c>
      <c r="O210" s="52" t="str">
        <f>VLOOKUP(Workouts[[#This Row],[Meno Priezvisko]],Data!$E$62:$G$155,3,0)</f>
        <v>Ontong, Daniel</v>
      </c>
      <c r="P210" s="10"/>
      <c r="X210"/>
      <c r="Y210"/>
      <c r="AB210"/>
      <c r="AC210"/>
    </row>
    <row r="211" spans="2:29" ht="18" x14ac:dyDescent="0.25">
      <c r="B211" s="29">
        <v>46088</v>
      </c>
      <c r="C211" s="91" t="s">
        <v>224</v>
      </c>
      <c r="D211" s="17" t="s">
        <v>67</v>
      </c>
      <c r="E211" s="10" t="s">
        <v>15</v>
      </c>
      <c r="F211" s="19">
        <f>VLOOKUP(E211,Data!$I$21:$J$30,2,FALSE)</f>
        <v>4</v>
      </c>
      <c r="G211" s="14">
        <v>7</v>
      </c>
      <c r="H211" s="14"/>
      <c r="I211" s="19">
        <v>2</v>
      </c>
      <c r="J211" s="88">
        <f>VLOOKUP(Workouts[[#This Row],[Meno Priezvisko]],Data!$E$62:$I$155,5,0)</f>
        <v>1.05</v>
      </c>
      <c r="K211" s="92">
        <f>VLOOKUP(Workouts[[#This Row],[Tréner]],Data!$N$32:$O$48,2,0)</f>
        <v>1.5</v>
      </c>
      <c r="L211" s="90">
        <f>(Workouts[[#This Row],[Body za Umiestnenie]]+Workouts[[#This Row],[Body Účasť]])*Workouts[[#This Row],[koef. hráča]]</f>
        <v>6.3000000000000007</v>
      </c>
      <c r="M211" s="52" t="str">
        <f>VLOOKUP(Workouts[[#This Row],[Meno Priezvisko]],Data!$E$62:$G$155,2,0)</f>
        <v>ŠK Pionierska</v>
      </c>
      <c r="N211" s="85">
        <f>Workouts[[#This Row],[Body spolu]]*Workouts[[#This Row],[koef. Trénera]]</f>
        <v>9.4500000000000011</v>
      </c>
      <c r="O211" s="52" t="str">
        <f>VLOOKUP(Workouts[[#This Row],[Meno Priezvisko]],Data!$E$62:$G$155,3,0)</f>
        <v>Kohlerová, Klára</v>
      </c>
      <c r="P211" s="10"/>
      <c r="X211"/>
      <c r="Y211"/>
      <c r="AB211"/>
      <c r="AC211"/>
    </row>
    <row r="212" spans="2:29" ht="18" x14ac:dyDescent="0.25">
      <c r="B212" s="29">
        <v>46088</v>
      </c>
      <c r="C212" s="91" t="s">
        <v>224</v>
      </c>
      <c r="D212" s="17" t="s">
        <v>227</v>
      </c>
      <c r="E212" s="10" t="s">
        <v>15</v>
      </c>
      <c r="F212" s="19">
        <f>VLOOKUP(E212,Data!$I$21:$J$30,2,FALSE)</f>
        <v>4</v>
      </c>
      <c r="G212" s="14">
        <v>5</v>
      </c>
      <c r="H212" s="14"/>
      <c r="I212" s="19">
        <v>2</v>
      </c>
      <c r="J212" s="88">
        <f>VLOOKUP(Workouts[[#This Row],[Meno Priezvisko]],Data!$E$62:$I$155,5,0)</f>
        <v>1.2</v>
      </c>
      <c r="K212" s="92">
        <f>VLOOKUP(Workouts[[#This Row],[Tréner]],Data!$N$32:$O$48,2,0)</f>
        <v>2.5</v>
      </c>
      <c r="L212" s="90">
        <f>(Workouts[[#This Row],[Body za Umiestnenie]]+Workouts[[#This Row],[Body Účasť]])*Workouts[[#This Row],[koef. hráča]]</f>
        <v>7.1999999999999993</v>
      </c>
      <c r="M212" s="52" t="str">
        <f>VLOOKUP(Workouts[[#This Row],[Meno Priezvisko]],Data!$E$62:$G$155,2,0)</f>
        <v>POHODA Trnava</v>
      </c>
      <c r="N212" s="85">
        <f>Workouts[[#This Row],[Body spolu]]*Workouts[[#This Row],[koef. Trénera]]</f>
        <v>18</v>
      </c>
      <c r="O212" s="52" t="str">
        <f>VLOOKUP(Workouts[[#This Row],[Meno Priezvisko]],Data!$E$62:$G$155,3,0)</f>
        <v>Varga, Patrik</v>
      </c>
      <c r="P212" s="10"/>
      <c r="X212"/>
      <c r="Y212"/>
      <c r="AB212"/>
      <c r="AC212"/>
    </row>
    <row r="213" spans="2:29" ht="18" x14ac:dyDescent="0.25">
      <c r="B213" s="29">
        <v>46088</v>
      </c>
      <c r="C213" s="91" t="s">
        <v>224</v>
      </c>
      <c r="D213" s="17" t="s">
        <v>52</v>
      </c>
      <c r="E213" s="10" t="s">
        <v>15</v>
      </c>
      <c r="F213" s="19">
        <f>VLOOKUP(E213,Data!$I$21:$J$30,2,FALSE)</f>
        <v>4</v>
      </c>
      <c r="G213" s="14">
        <v>6</v>
      </c>
      <c r="H213" s="14"/>
      <c r="I213" s="19">
        <v>2</v>
      </c>
      <c r="J213" s="88">
        <f>VLOOKUP(Workouts[[#This Row],[Meno Priezvisko]],Data!$E$62:$I$155,5,0)</f>
        <v>1.2</v>
      </c>
      <c r="K213" s="92">
        <f>VLOOKUP(Workouts[[#This Row],[Tréner]],Data!$N$32:$O$48,2,0)</f>
        <v>1.5</v>
      </c>
      <c r="L213" s="90">
        <f>(Workouts[[#This Row],[Body za Umiestnenie]]+Workouts[[#This Row],[Body Účasť]])*Workouts[[#This Row],[koef. hráča]]</f>
        <v>7.1999999999999993</v>
      </c>
      <c r="M213" s="52" t="str">
        <f>VLOOKUP(Workouts[[#This Row],[Meno Priezvisko]],Data!$E$62:$G$155,2,0)</f>
        <v>IMET SK BA</v>
      </c>
      <c r="N213" s="85">
        <f>Workouts[[#This Row],[Body spolu]]*Workouts[[#This Row],[koef. Trénera]]</f>
        <v>10.799999999999999</v>
      </c>
      <c r="O213" s="52" t="str">
        <f>VLOOKUP(Workouts[[#This Row],[Meno Priezvisko]],Data!$E$62:$G$155,3,0)</f>
        <v>Tóth, Tomáš</v>
      </c>
      <c r="P213" s="10"/>
      <c r="X213"/>
      <c r="Y213"/>
      <c r="AB213"/>
      <c r="AC213"/>
    </row>
    <row r="214" spans="2:29" ht="18" x14ac:dyDescent="0.25">
      <c r="B214" s="29">
        <v>46095</v>
      </c>
      <c r="C214" s="91" t="s">
        <v>233</v>
      </c>
      <c r="D214" s="17" t="s">
        <v>52</v>
      </c>
      <c r="E214" s="10" t="s">
        <v>17</v>
      </c>
      <c r="F214" s="19">
        <f>VLOOKUP(E214,Data!$I$21:$J$30,2,FALSE)</f>
        <v>3</v>
      </c>
      <c r="G214" s="14"/>
      <c r="H214" s="14"/>
      <c r="I214" s="19"/>
      <c r="J214" s="88">
        <f>VLOOKUP(Workouts[[#This Row],[Meno Priezvisko]],Data!$E$62:$I$155,5,0)</f>
        <v>1.2</v>
      </c>
      <c r="K214" s="92">
        <f>VLOOKUP(Workouts[[#This Row],[Tréner]],Data!$N$32:$O$48,2,0)</f>
        <v>1.5</v>
      </c>
      <c r="L214" s="90">
        <f>(Workouts[[#This Row],[Body za Umiestnenie]]+Workouts[[#This Row],[Body Účasť]])*Workouts[[#This Row],[koef. hráča]]</f>
        <v>3.5999999999999996</v>
      </c>
      <c r="M214" s="52" t="str">
        <f>VLOOKUP(Workouts[[#This Row],[Meno Priezvisko]],Data!$E$62:$G$155,2,0)</f>
        <v>IMET SK BA</v>
      </c>
      <c r="N214" s="85">
        <f>Workouts[[#This Row],[Body spolu]]*Workouts[[#This Row],[koef. Trénera]]</f>
        <v>5.3999999999999995</v>
      </c>
      <c r="O214" s="52" t="str">
        <f>VLOOKUP(Workouts[[#This Row],[Meno Priezvisko]],Data!$E$62:$G$155,3,0)</f>
        <v>Tóth, Tomáš</v>
      </c>
      <c r="P214" s="10"/>
      <c r="X214"/>
      <c r="Y214"/>
      <c r="AB214"/>
      <c r="AC214"/>
    </row>
    <row r="215" spans="2:29" ht="18" x14ac:dyDescent="0.25">
      <c r="B215" s="29">
        <v>46095</v>
      </c>
      <c r="C215" s="91" t="s">
        <v>233</v>
      </c>
      <c r="D215" s="17" t="s">
        <v>40</v>
      </c>
      <c r="E215" s="10" t="s">
        <v>18</v>
      </c>
      <c r="F215" s="19">
        <f>VLOOKUP(E215,Data!$I$21:$J$30,2,FALSE)</f>
        <v>2</v>
      </c>
      <c r="G215" s="14"/>
      <c r="H215" s="14"/>
      <c r="I215" s="19"/>
      <c r="J215" s="88">
        <f>VLOOKUP(Workouts[[#This Row],[Meno Priezvisko]],Data!$E$62:$I$155,5,0)</f>
        <v>1.2</v>
      </c>
      <c r="K215" s="92">
        <f>VLOOKUP(Workouts[[#This Row],[Tréner]],Data!$N$32:$O$48,2,0)</f>
        <v>2</v>
      </c>
      <c r="L215" s="90">
        <f>(Workouts[[#This Row],[Body za Umiestnenie]]+Workouts[[#This Row],[Body Účasť]])*Workouts[[#This Row],[koef. hráča]]</f>
        <v>2.4</v>
      </c>
      <c r="M215" s="52" t="str">
        <f>VLOOKUP(Workouts[[#This Row],[Meno Priezvisko]],Data!$E$62:$G$155,2,0)</f>
        <v>ŠK Pionierska</v>
      </c>
      <c r="N215" s="85">
        <f>Workouts[[#This Row],[Body spolu]]*Workouts[[#This Row],[koef. Trénera]]</f>
        <v>4.8</v>
      </c>
      <c r="O215" s="52" t="str">
        <f>VLOOKUP(Workouts[[#This Row],[Meno Priezvisko]],Data!$E$62:$G$155,3,0)</f>
        <v>Lorinčík, Dušan</v>
      </c>
      <c r="P215" s="10"/>
      <c r="X215"/>
      <c r="Y215"/>
      <c r="AB215"/>
      <c r="AC215"/>
    </row>
    <row r="216" spans="2:29" ht="18" x14ac:dyDescent="0.25">
      <c r="B216" s="29">
        <v>46102</v>
      </c>
      <c r="C216" s="91" t="s">
        <v>224</v>
      </c>
      <c r="D216" s="17" t="s">
        <v>225</v>
      </c>
      <c r="E216" s="10" t="s">
        <v>15</v>
      </c>
      <c r="F216" s="19">
        <f>VLOOKUP(E216,Data!$I$21:$J$30,2,FALSE)</f>
        <v>4</v>
      </c>
      <c r="G216" s="14">
        <v>1</v>
      </c>
      <c r="H216" s="14"/>
      <c r="I216" s="19">
        <v>16</v>
      </c>
      <c r="J216" s="88">
        <f>VLOOKUP(Workouts[[#This Row],[Meno Priezvisko]],Data!$E$62:$I$155,5,0)</f>
        <v>1.2</v>
      </c>
      <c r="K216" s="92">
        <f>VLOOKUP(Workouts[[#This Row],[Tréner]],Data!$N$32:$O$48,2,0)</f>
        <v>2.5</v>
      </c>
      <c r="L216" s="90">
        <f>(Workouts[[#This Row],[Body za Umiestnenie]]+Workouts[[#This Row],[Body Účasť]])*Workouts[[#This Row],[koef. hráča]]</f>
        <v>24</v>
      </c>
      <c r="M216" s="52" t="str">
        <f>VLOOKUP(Workouts[[#This Row],[Meno Priezvisko]],Data!$E$62:$G$155,2,0)</f>
        <v>POHODA Trnava</v>
      </c>
      <c r="N216" s="85">
        <f>Workouts[[#This Row],[Body spolu]]*Workouts[[#This Row],[koef. Trénera]]</f>
        <v>60</v>
      </c>
      <c r="O216" s="52" t="str">
        <f>VLOOKUP(Workouts[[#This Row],[Meno Priezvisko]],Data!$E$62:$G$155,3,0)</f>
        <v>Varga, Patrik</v>
      </c>
      <c r="P216" s="10"/>
      <c r="X216"/>
      <c r="Y216"/>
      <c r="AB216"/>
      <c r="AC216"/>
    </row>
    <row r="217" spans="2:29" ht="18" x14ac:dyDescent="0.25">
      <c r="B217" s="29">
        <v>46102</v>
      </c>
      <c r="C217" s="91" t="s">
        <v>224</v>
      </c>
      <c r="D217" s="17" t="s">
        <v>227</v>
      </c>
      <c r="E217" s="10" t="s">
        <v>15</v>
      </c>
      <c r="F217" s="19">
        <f>VLOOKUP(E217,Data!$I$21:$J$30,2,FALSE)</f>
        <v>4</v>
      </c>
      <c r="G217" s="14">
        <v>4</v>
      </c>
      <c r="H217" s="14"/>
      <c r="I217" s="19">
        <v>2</v>
      </c>
      <c r="J217" s="88">
        <f>VLOOKUP(Workouts[[#This Row],[Meno Priezvisko]],Data!$E$62:$I$155,5,0)</f>
        <v>1.2</v>
      </c>
      <c r="K217" s="92">
        <f>VLOOKUP(Workouts[[#This Row],[Tréner]],Data!$N$32:$O$48,2,0)</f>
        <v>2.5</v>
      </c>
      <c r="L217" s="90">
        <f>(Workouts[[#This Row],[Body za Umiestnenie]]+Workouts[[#This Row],[Body Účasť]])*Workouts[[#This Row],[koef. hráča]]</f>
        <v>7.1999999999999993</v>
      </c>
      <c r="M217" s="52" t="str">
        <f>VLOOKUP(Workouts[[#This Row],[Meno Priezvisko]],Data!$E$62:$G$155,2,0)</f>
        <v>POHODA Trnava</v>
      </c>
      <c r="N217" s="85">
        <f>Workouts[[#This Row],[Body spolu]]*Workouts[[#This Row],[koef. Trénera]]</f>
        <v>18</v>
      </c>
      <c r="O217" s="52" t="str">
        <f>VLOOKUP(Workouts[[#This Row],[Meno Priezvisko]],Data!$E$62:$G$155,3,0)</f>
        <v>Varga, Patrik</v>
      </c>
      <c r="P217" s="10"/>
      <c r="X217"/>
      <c r="Y217"/>
      <c r="AB217"/>
      <c r="AC217"/>
    </row>
    <row r="218" spans="2:29" ht="18" x14ac:dyDescent="0.25">
      <c r="B218" s="29">
        <v>46102</v>
      </c>
      <c r="C218" s="91" t="s">
        <v>230</v>
      </c>
      <c r="D218" s="17" t="s">
        <v>40</v>
      </c>
      <c r="E218" s="10" t="s">
        <v>17</v>
      </c>
      <c r="F218" s="19">
        <f>VLOOKUP(E218,Data!$I$21:$J$30,2,FALSE)</f>
        <v>3</v>
      </c>
      <c r="G218" s="14">
        <v>13</v>
      </c>
      <c r="H218" s="14"/>
      <c r="I218" s="19"/>
      <c r="J218" s="88">
        <f>VLOOKUP(Workouts[[#This Row],[Meno Priezvisko]],Data!$E$62:$I$155,5,0)</f>
        <v>1.2</v>
      </c>
      <c r="K218" s="92">
        <f>VLOOKUP(Workouts[[#This Row],[Tréner]],Data!$N$32:$O$48,2,0)</f>
        <v>2</v>
      </c>
      <c r="L218" s="90">
        <f>(Workouts[[#This Row],[Body za Umiestnenie]]+Workouts[[#This Row],[Body Účasť]])*Workouts[[#This Row],[koef. hráča]]</f>
        <v>3.5999999999999996</v>
      </c>
      <c r="M218" s="52" t="str">
        <f>VLOOKUP(Workouts[[#This Row],[Meno Priezvisko]],Data!$E$62:$G$155,2,0)</f>
        <v>ŠK Pionierska</v>
      </c>
      <c r="N218" s="85">
        <f>Workouts[[#This Row],[Body spolu]]*Workouts[[#This Row],[koef. Trénera]]</f>
        <v>7.1999999999999993</v>
      </c>
      <c r="O218" s="52" t="str">
        <f>VLOOKUP(Workouts[[#This Row],[Meno Priezvisko]],Data!$E$62:$G$155,3,0)</f>
        <v>Lorinčík, Dušan</v>
      </c>
      <c r="P218" s="10"/>
      <c r="X218"/>
      <c r="Y218"/>
      <c r="AB218"/>
      <c r="AC218"/>
    </row>
    <row r="219" spans="2:29" ht="18" x14ac:dyDescent="0.25">
      <c r="B219" s="29">
        <v>46102</v>
      </c>
      <c r="C219" s="91" t="s">
        <v>230</v>
      </c>
      <c r="D219" s="17" t="s">
        <v>4</v>
      </c>
      <c r="E219" s="10" t="s">
        <v>17</v>
      </c>
      <c r="F219" s="19">
        <f>VLOOKUP(E219,Data!$I$21:$J$30,2,FALSE)</f>
        <v>3</v>
      </c>
      <c r="G219" s="14">
        <v>10</v>
      </c>
      <c r="H219" s="14"/>
      <c r="I219" s="19"/>
      <c r="J219" s="88">
        <f>VLOOKUP(Workouts[[#This Row],[Meno Priezvisko]],Data!$E$62:$I$155,5,0)</f>
        <v>1.2</v>
      </c>
      <c r="K219" s="92">
        <f>VLOOKUP(Workouts[[#This Row],[Tréner]],Data!$N$32:$O$48,2,0)</f>
        <v>2</v>
      </c>
      <c r="L219" s="90">
        <f>(Workouts[[#This Row],[Body za Umiestnenie]]+Workouts[[#This Row],[Body Účasť]])*Workouts[[#This Row],[koef. hráča]]</f>
        <v>3.5999999999999996</v>
      </c>
      <c r="M219" s="52" t="str">
        <f>VLOOKUP(Workouts[[#This Row],[Meno Priezvisko]],Data!$E$62:$G$155,2,0)</f>
        <v>ŠK Pionierska</v>
      </c>
      <c r="N219" s="85">
        <f>Workouts[[#This Row],[Body spolu]]*Workouts[[#This Row],[koef. Trénera]]</f>
        <v>7.1999999999999993</v>
      </c>
      <c r="O219" s="52" t="str">
        <f>VLOOKUP(Workouts[[#This Row],[Meno Priezvisko]],Data!$E$62:$G$155,3,0)</f>
        <v>Lorinčík, Dušan</v>
      </c>
      <c r="P219" s="10"/>
      <c r="X219"/>
      <c r="Y219"/>
      <c r="AB219"/>
      <c r="AC219"/>
    </row>
    <row r="220" spans="2:29" ht="18" x14ac:dyDescent="0.25">
      <c r="B220" s="29">
        <v>46102</v>
      </c>
      <c r="C220" s="91" t="s">
        <v>230</v>
      </c>
      <c r="D220" s="17" t="s">
        <v>52</v>
      </c>
      <c r="E220" s="10" t="s">
        <v>17</v>
      </c>
      <c r="F220" s="19">
        <f>VLOOKUP(E220,Data!$I$21:$J$30,2,FALSE)</f>
        <v>3</v>
      </c>
      <c r="G220" s="14">
        <v>12</v>
      </c>
      <c r="H220" s="14"/>
      <c r="I220" s="19"/>
      <c r="J220" s="88">
        <f>VLOOKUP(Workouts[[#This Row],[Meno Priezvisko]],Data!$E$62:$I$155,5,0)</f>
        <v>1.2</v>
      </c>
      <c r="K220" s="92">
        <f>VLOOKUP(Workouts[[#This Row],[Tréner]],Data!$N$32:$O$48,2,0)</f>
        <v>1.5</v>
      </c>
      <c r="L220" s="90">
        <f>(Workouts[[#This Row],[Body za Umiestnenie]]+Workouts[[#This Row],[Body Účasť]])*Workouts[[#This Row],[koef. hráča]]</f>
        <v>3.5999999999999996</v>
      </c>
      <c r="M220" s="52" t="str">
        <f>VLOOKUP(Workouts[[#This Row],[Meno Priezvisko]],Data!$E$62:$G$155,2,0)</f>
        <v>IMET SK BA</v>
      </c>
      <c r="N220" s="85">
        <f>Workouts[[#This Row],[Body spolu]]*Workouts[[#This Row],[koef. Trénera]]</f>
        <v>5.3999999999999995</v>
      </c>
      <c r="O220" s="52" t="str">
        <f>VLOOKUP(Workouts[[#This Row],[Meno Priezvisko]],Data!$E$62:$G$155,3,0)</f>
        <v>Tóth, Tomáš</v>
      </c>
      <c r="P220" s="10"/>
      <c r="X220"/>
      <c r="Y220"/>
      <c r="AB220"/>
      <c r="AC220"/>
    </row>
    <row r="221" spans="2:29" ht="18" x14ac:dyDescent="0.25">
      <c r="B221" s="29">
        <v>46103</v>
      </c>
      <c r="C221" s="91" t="s">
        <v>224</v>
      </c>
      <c r="D221" s="17" t="s">
        <v>67</v>
      </c>
      <c r="E221" s="10" t="s">
        <v>16</v>
      </c>
      <c r="F221" s="19">
        <f>VLOOKUP(E221,Data!$I$21:$J$30,2,FALSE)</f>
        <v>2</v>
      </c>
      <c r="G221" s="14">
        <v>1</v>
      </c>
      <c r="H221" s="14">
        <v>7</v>
      </c>
      <c r="I221" s="19">
        <f t="shared" ref="I221:I226" si="15">H221-G221</f>
        <v>6</v>
      </c>
      <c r="J221" s="88">
        <f>VLOOKUP(Workouts[[#This Row],[Meno Priezvisko]],Data!$E$62:$I$155,5,0)</f>
        <v>1.05</v>
      </c>
      <c r="K221" s="92">
        <f>VLOOKUP(Workouts[[#This Row],[Tréner]],Data!$N$32:$O$48,2,0)</f>
        <v>1.5</v>
      </c>
      <c r="L221" s="90">
        <f>(Workouts[[#This Row],[Body za Umiestnenie]]+Workouts[[#This Row],[Body Účasť]])*Workouts[[#This Row],[koef. hráča]]</f>
        <v>8.4</v>
      </c>
      <c r="M221" s="52" t="str">
        <f>VLOOKUP(Workouts[[#This Row],[Meno Priezvisko]],Data!$E$62:$G$155,2,0)</f>
        <v>ŠK Pionierska</v>
      </c>
      <c r="N221" s="85">
        <f>Workouts[[#This Row],[Body spolu]]*Workouts[[#This Row],[koef. Trénera]]</f>
        <v>12.600000000000001</v>
      </c>
      <c r="O221" s="52" t="str">
        <f>VLOOKUP(Workouts[[#This Row],[Meno Priezvisko]],Data!$E$62:$G$155,3,0)</f>
        <v>Kohlerová, Klára</v>
      </c>
      <c r="P221" s="10"/>
      <c r="X221"/>
      <c r="Y221"/>
      <c r="AB221"/>
      <c r="AC221"/>
    </row>
    <row r="222" spans="2:29" ht="18" x14ac:dyDescent="0.25">
      <c r="B222" s="29">
        <v>46103</v>
      </c>
      <c r="C222" s="91" t="s">
        <v>224</v>
      </c>
      <c r="D222" s="17" t="s">
        <v>54</v>
      </c>
      <c r="E222" s="10" t="s">
        <v>16</v>
      </c>
      <c r="F222" s="19">
        <f>VLOOKUP(E222,Data!$I$21:$J$30,2,FALSE)</f>
        <v>2</v>
      </c>
      <c r="G222" s="14">
        <v>2</v>
      </c>
      <c r="H222" s="14">
        <v>7</v>
      </c>
      <c r="I222" s="19">
        <f t="shared" si="15"/>
        <v>5</v>
      </c>
      <c r="J222" s="88">
        <f>VLOOKUP(Workouts[[#This Row],[Meno Priezvisko]],Data!$E$62:$I$155,5,0)</f>
        <v>1.05</v>
      </c>
      <c r="K222" s="92">
        <f>VLOOKUP(Workouts[[#This Row],[Tréner]],Data!$N$32:$O$48,2,0)</f>
        <v>1.5</v>
      </c>
      <c r="L222" s="90">
        <f>(Workouts[[#This Row],[Body za Umiestnenie]]+Workouts[[#This Row],[Body Účasť]])*Workouts[[#This Row],[koef. hráča]]</f>
        <v>7.3500000000000005</v>
      </c>
      <c r="M222" s="52" t="str">
        <f>VLOOKUP(Workouts[[#This Row],[Meno Priezvisko]],Data!$E$62:$G$155,2,0)</f>
        <v>BALDI KE</v>
      </c>
      <c r="N222" s="85">
        <f>Workouts[[#This Row],[Body spolu]]*Workouts[[#This Row],[koef. Trénera]]</f>
        <v>11.025</v>
      </c>
      <c r="O222" s="52" t="str">
        <f>VLOOKUP(Workouts[[#This Row],[Meno Priezvisko]],Data!$E$62:$G$155,3,0)</f>
        <v>Koctur, Tomáš</v>
      </c>
      <c r="P222" s="10"/>
      <c r="X222"/>
      <c r="Y222"/>
      <c r="AB222"/>
      <c r="AC222"/>
    </row>
    <row r="223" spans="2:29" ht="18" x14ac:dyDescent="0.25">
      <c r="B223" s="29">
        <v>46103</v>
      </c>
      <c r="C223" s="91" t="s">
        <v>224</v>
      </c>
      <c r="D223" s="17" t="s">
        <v>65</v>
      </c>
      <c r="E223" s="10" t="s">
        <v>16</v>
      </c>
      <c r="F223" s="19">
        <f>VLOOKUP(E223,Data!$I$21:$J$30,2,FALSE)</f>
        <v>2</v>
      </c>
      <c r="G223" s="14">
        <v>3</v>
      </c>
      <c r="H223" s="14">
        <v>7</v>
      </c>
      <c r="I223" s="19">
        <f t="shared" si="15"/>
        <v>4</v>
      </c>
      <c r="J223" s="88">
        <f>VLOOKUP(Workouts[[#This Row],[Meno Priezvisko]],Data!$E$62:$I$155,5,0)</f>
        <v>1.05</v>
      </c>
      <c r="K223" s="92">
        <f>VLOOKUP(Workouts[[#This Row],[Tréner]],Data!$N$32:$O$48,2,0)</f>
        <v>1.5</v>
      </c>
      <c r="L223" s="90">
        <f>(Workouts[[#This Row],[Body za Umiestnenie]]+Workouts[[#This Row],[Body Účasť]])*Workouts[[#This Row],[koef. hráča]]</f>
        <v>6.3000000000000007</v>
      </c>
      <c r="M223" s="52" t="str">
        <f>VLOOKUP(Workouts[[#This Row],[Meno Priezvisko]],Data!$E$62:$G$155,2,0)</f>
        <v>BALDI KE</v>
      </c>
      <c r="N223" s="85">
        <f>Workouts[[#This Row],[Body spolu]]*Workouts[[#This Row],[koef. Trénera]]</f>
        <v>9.4500000000000011</v>
      </c>
      <c r="O223" s="52" t="str">
        <f>VLOOKUP(Workouts[[#This Row],[Meno Priezvisko]],Data!$E$62:$G$155,3,0)</f>
        <v>Fecák, Tomáš</v>
      </c>
      <c r="P223" s="10"/>
      <c r="X223"/>
      <c r="Y223"/>
      <c r="AB223"/>
      <c r="AC223"/>
    </row>
    <row r="224" spans="2:29" ht="18" x14ac:dyDescent="0.25">
      <c r="B224" s="29">
        <v>46103</v>
      </c>
      <c r="C224" s="91" t="s">
        <v>224</v>
      </c>
      <c r="D224" s="17" t="s">
        <v>63</v>
      </c>
      <c r="E224" s="10" t="s">
        <v>16</v>
      </c>
      <c r="F224" s="19">
        <f>VLOOKUP(E224,Data!$I$21:$J$30,2,FALSE)</f>
        <v>2</v>
      </c>
      <c r="G224" s="14">
        <v>4</v>
      </c>
      <c r="H224" s="14">
        <v>7</v>
      </c>
      <c r="I224" s="19">
        <f t="shared" si="15"/>
        <v>3</v>
      </c>
      <c r="J224" s="88">
        <f>VLOOKUP(Workouts[[#This Row],[Meno Priezvisko]],Data!$E$62:$I$155,5,0)</f>
        <v>1.05</v>
      </c>
      <c r="K224" s="92">
        <f>VLOOKUP(Workouts[[#This Row],[Tréner]],Data!$N$32:$O$48,2,0)</f>
        <v>1.5</v>
      </c>
      <c r="L224" s="90">
        <f>(Workouts[[#This Row],[Body za Umiestnenie]]+Workouts[[#This Row],[Body Účasť]])*Workouts[[#This Row],[koef. hráča]]</f>
        <v>5.25</v>
      </c>
      <c r="M224" s="52" t="str">
        <f>VLOOKUP(Workouts[[#This Row],[Meno Priezvisko]],Data!$E$62:$G$155,2,0)</f>
        <v>BALDI KE</v>
      </c>
      <c r="N224" s="85">
        <f>Workouts[[#This Row],[Body spolu]]*Workouts[[#This Row],[koef. Trénera]]</f>
        <v>7.875</v>
      </c>
      <c r="O224" s="52" t="str">
        <f>VLOOKUP(Workouts[[#This Row],[Meno Priezvisko]],Data!$E$62:$G$155,3,0)</f>
        <v>Fecák, Tomáš</v>
      </c>
      <c r="P224" s="10"/>
      <c r="X224"/>
      <c r="Y224"/>
      <c r="AB224"/>
      <c r="AC224"/>
    </row>
    <row r="225" spans="2:29" ht="18" x14ac:dyDescent="0.25">
      <c r="B225" s="29">
        <v>46103</v>
      </c>
      <c r="C225" s="91" t="s">
        <v>224</v>
      </c>
      <c r="D225" s="17" t="s">
        <v>66</v>
      </c>
      <c r="E225" s="10" t="s">
        <v>16</v>
      </c>
      <c r="F225" s="19">
        <f>VLOOKUP(E225,Data!$I$21:$J$30,2,FALSE)</f>
        <v>2</v>
      </c>
      <c r="G225" s="14">
        <v>5</v>
      </c>
      <c r="H225" s="14">
        <v>7</v>
      </c>
      <c r="I225" s="19">
        <f t="shared" si="15"/>
        <v>2</v>
      </c>
      <c r="J225" s="88">
        <f>VLOOKUP(Workouts[[#This Row],[Meno Priezvisko]],Data!$E$62:$I$155,5,0)</f>
        <v>1.05</v>
      </c>
      <c r="K225" s="92">
        <f>VLOOKUP(Workouts[[#This Row],[Tréner]],Data!$N$32:$O$48,2,0)</f>
        <v>1.5</v>
      </c>
      <c r="L225" s="90">
        <f>(Workouts[[#This Row],[Body za Umiestnenie]]+Workouts[[#This Row],[Body Účasť]])*Workouts[[#This Row],[koef. hráča]]</f>
        <v>4.2</v>
      </c>
      <c r="M225" s="52" t="str">
        <f>VLOOKUP(Workouts[[#This Row],[Meno Priezvisko]],Data!$E$62:$G$155,2,0)</f>
        <v>BALDI KE</v>
      </c>
      <c r="N225" s="85">
        <f>Workouts[[#This Row],[Body spolu]]*Workouts[[#This Row],[koef. Trénera]]</f>
        <v>6.3000000000000007</v>
      </c>
      <c r="O225" s="52" t="str">
        <f>VLOOKUP(Workouts[[#This Row],[Meno Priezvisko]],Data!$E$62:$G$155,3,0)</f>
        <v>Kuchárik, Tomáš</v>
      </c>
      <c r="P225" s="10"/>
      <c r="X225"/>
      <c r="Y225"/>
      <c r="AB225"/>
      <c r="AC225"/>
    </row>
    <row r="226" spans="2:29" ht="18" x14ac:dyDescent="0.25">
      <c r="B226" s="29">
        <v>46103</v>
      </c>
      <c r="C226" s="91" t="s">
        <v>224</v>
      </c>
      <c r="D226" s="17" t="s">
        <v>82</v>
      </c>
      <c r="E226" s="10" t="s">
        <v>16</v>
      </c>
      <c r="F226" s="19">
        <f>VLOOKUP(E226,Data!$I$21:$J$30,2,FALSE)</f>
        <v>2</v>
      </c>
      <c r="G226" s="14">
        <v>6</v>
      </c>
      <c r="H226" s="14">
        <v>7</v>
      </c>
      <c r="I226" s="19">
        <f t="shared" si="15"/>
        <v>1</v>
      </c>
      <c r="J226" s="88">
        <f>VLOOKUP(Workouts[[#This Row],[Meno Priezvisko]],Data!$E$62:$I$155,5,0)</f>
        <v>1.05</v>
      </c>
      <c r="K226" s="92">
        <f>VLOOKUP(Workouts[[#This Row],[Tréner]],Data!$N$32:$O$48,2,0)</f>
        <v>1.5</v>
      </c>
      <c r="L226" s="90">
        <f>(Workouts[[#This Row],[Body za Umiestnenie]]+Workouts[[#This Row],[Body Účasť]])*Workouts[[#This Row],[koef. hráča]]</f>
        <v>3.1500000000000004</v>
      </c>
      <c r="M226" s="52" t="str">
        <f>VLOOKUP(Workouts[[#This Row],[Meno Priezvisko]],Data!$E$62:$G$155,2,0)</f>
        <v>BALDI KE</v>
      </c>
      <c r="N226" s="85">
        <f>Workouts[[#This Row],[Body spolu]]*Workouts[[#This Row],[koef. Trénera]]</f>
        <v>4.7250000000000005</v>
      </c>
      <c r="O226" s="52" t="str">
        <f>VLOOKUP(Workouts[[#This Row],[Meno Priezvisko]],Data!$E$62:$G$155,3,0)</f>
        <v>Fecák, Tomáš</v>
      </c>
      <c r="P226" s="10"/>
      <c r="X226"/>
      <c r="Y226"/>
      <c r="AB226"/>
      <c r="AC226"/>
    </row>
    <row r="227" spans="2:29" ht="18" x14ac:dyDescent="0.25">
      <c r="B227" s="29">
        <v>46103</v>
      </c>
      <c r="C227" s="91" t="s">
        <v>224</v>
      </c>
      <c r="D227" s="17" t="s">
        <v>267</v>
      </c>
      <c r="E227" s="10" t="s">
        <v>16</v>
      </c>
      <c r="F227" s="19">
        <f>VLOOKUP(E227,Data!$I$21:$J$30,2,FALSE)</f>
        <v>2</v>
      </c>
      <c r="G227" s="14">
        <v>7</v>
      </c>
      <c r="H227" s="14">
        <v>7</v>
      </c>
      <c r="I227" s="19"/>
      <c r="J227" s="88">
        <f>VLOOKUP(Workouts[[#This Row],[Meno Priezvisko]],Data!$E$62:$I$155,5,0)</f>
        <v>1</v>
      </c>
      <c r="K227" s="92" t="e">
        <f>VLOOKUP(Workouts[[#This Row],[Tréner]],Data!$N$32:$O$48,2,0)</f>
        <v>#N/A</v>
      </c>
      <c r="L227" s="90">
        <f>(Workouts[[#This Row],[Body za Umiestnenie]]+Workouts[[#This Row],[Body Účasť]])*Workouts[[#This Row],[koef. hráča]]</f>
        <v>2</v>
      </c>
      <c r="M227" s="52" t="str">
        <f>VLOOKUP(Workouts[[#This Row],[Meno Priezvisko]],Data!$E$62:$G$155,2,0)</f>
        <v>BALDI KE</v>
      </c>
      <c r="N227" s="85" t="e">
        <f>Workouts[[#This Row],[Body spolu]]*Workouts[[#This Row],[koef. Trénera]]</f>
        <v>#N/A</v>
      </c>
      <c r="O227" s="52" t="str">
        <f>VLOOKUP(Workouts[[#This Row],[Meno Priezvisko]],Data!$E$62:$G$155,3,0)</f>
        <v>CHÝBA</v>
      </c>
      <c r="P227" s="10"/>
      <c r="X227"/>
      <c r="Y227"/>
      <c r="AB227"/>
      <c r="AC227"/>
    </row>
    <row r="228" spans="2:29" ht="18" x14ac:dyDescent="0.25">
      <c r="B228" s="29">
        <v>46103</v>
      </c>
      <c r="C228" s="91" t="s">
        <v>224</v>
      </c>
      <c r="D228" s="17" t="s">
        <v>34</v>
      </c>
      <c r="E228" s="10" t="s">
        <v>16</v>
      </c>
      <c r="F228" s="19">
        <f>VLOOKUP(E228,Data!$I$21:$J$30,2,FALSE)</f>
        <v>2</v>
      </c>
      <c r="G228" s="14">
        <v>1</v>
      </c>
      <c r="H228" s="14">
        <v>7</v>
      </c>
      <c r="I228" s="19">
        <f t="shared" ref="I228:I233" si="16">H228-G228</f>
        <v>6</v>
      </c>
      <c r="J228" s="88">
        <f>VLOOKUP(Workouts[[#This Row],[Meno Priezvisko]],Data!$E$62:$I$155,5,0)</f>
        <v>1.1499999999999999</v>
      </c>
      <c r="K228" s="92">
        <f>VLOOKUP(Workouts[[#This Row],[Tréner]],Data!$N$32:$O$48,2,0)</f>
        <v>1.5</v>
      </c>
      <c r="L228" s="90">
        <f>(Workouts[[#This Row],[Body za Umiestnenie]]+Workouts[[#This Row],[Body Účasť]])*Workouts[[#This Row],[koef. hráča]]</f>
        <v>9.1999999999999993</v>
      </c>
      <c r="M228" s="52" t="str">
        <f>VLOOKUP(Workouts[[#This Row],[Meno Priezvisko]],Data!$E$62:$G$155,2,0)</f>
        <v>IMET SK BA</v>
      </c>
      <c r="N228" s="85">
        <f>Workouts[[#This Row],[Body spolu]]*Workouts[[#This Row],[koef. Trénera]]</f>
        <v>13.799999999999999</v>
      </c>
      <c r="O228" s="52" t="str">
        <f>VLOOKUP(Workouts[[#This Row],[Meno Priezvisko]],Data!$E$62:$G$155,3,0)</f>
        <v>Tóth, Tomáš</v>
      </c>
      <c r="P228" s="10"/>
      <c r="X228"/>
      <c r="Y228"/>
      <c r="AB228"/>
      <c r="AC228"/>
    </row>
    <row r="229" spans="2:29" ht="18" x14ac:dyDescent="0.25">
      <c r="B229" s="29">
        <v>46103</v>
      </c>
      <c r="C229" s="91" t="s">
        <v>224</v>
      </c>
      <c r="D229" s="17" t="s">
        <v>55</v>
      </c>
      <c r="E229" s="10" t="s">
        <v>16</v>
      </c>
      <c r="F229" s="19">
        <f>VLOOKUP(E229,Data!$I$21:$J$30,2,FALSE)</f>
        <v>2</v>
      </c>
      <c r="G229" s="14">
        <v>2</v>
      </c>
      <c r="H229" s="14">
        <v>7</v>
      </c>
      <c r="I229" s="19">
        <f t="shared" si="16"/>
        <v>5</v>
      </c>
      <c r="J229" s="88">
        <f>VLOOKUP(Workouts[[#This Row],[Meno Priezvisko]],Data!$E$62:$I$155,5,0)</f>
        <v>1.05</v>
      </c>
      <c r="K229" s="92">
        <f>VLOOKUP(Workouts[[#This Row],[Tréner]],Data!$N$32:$O$48,2,0)</f>
        <v>1.5</v>
      </c>
      <c r="L229" s="90">
        <f>(Workouts[[#This Row],[Body za Umiestnenie]]+Workouts[[#This Row],[Body Účasť]])*Workouts[[#This Row],[koef. hráča]]</f>
        <v>7.3500000000000005</v>
      </c>
      <c r="M229" s="52" t="str">
        <f>VLOOKUP(Workouts[[#This Row],[Meno Priezvisko]],Data!$E$62:$G$155,2,0)</f>
        <v>BALDI KE</v>
      </c>
      <c r="N229" s="85">
        <f>Workouts[[#This Row],[Body spolu]]*Workouts[[#This Row],[koef. Trénera]]</f>
        <v>11.025</v>
      </c>
      <c r="O229" s="52" t="str">
        <f>VLOOKUP(Workouts[[#This Row],[Meno Priezvisko]],Data!$E$62:$G$155,3,0)</f>
        <v>Koctur, Tomáš</v>
      </c>
      <c r="P229" s="10"/>
      <c r="X229"/>
      <c r="Y229"/>
      <c r="AB229"/>
      <c r="AC229"/>
    </row>
    <row r="230" spans="2:29" ht="18" x14ac:dyDescent="0.25">
      <c r="B230" s="29">
        <v>46103</v>
      </c>
      <c r="C230" s="91" t="s">
        <v>224</v>
      </c>
      <c r="D230" s="17" t="s">
        <v>53</v>
      </c>
      <c r="E230" s="10" t="s">
        <v>16</v>
      </c>
      <c r="F230" s="19">
        <f>VLOOKUP(E230,Data!$I$21:$J$30,2,FALSE)</f>
        <v>2</v>
      </c>
      <c r="G230" s="14">
        <v>3</v>
      </c>
      <c r="H230" s="14">
        <v>7</v>
      </c>
      <c r="I230" s="19">
        <f t="shared" si="16"/>
        <v>4</v>
      </c>
      <c r="J230" s="88">
        <f>VLOOKUP(Workouts[[#This Row],[Meno Priezvisko]],Data!$E$62:$I$155,5,0)</f>
        <v>1.05</v>
      </c>
      <c r="K230" s="92">
        <f>VLOOKUP(Workouts[[#This Row],[Tréner]],Data!$N$32:$O$48,2,0)</f>
        <v>1.5</v>
      </c>
      <c r="L230" s="90">
        <f>(Workouts[[#This Row],[Body za Umiestnenie]]+Workouts[[#This Row],[Body Účasť]])*Workouts[[#This Row],[koef. hráča]]</f>
        <v>6.3000000000000007</v>
      </c>
      <c r="M230" s="52" t="str">
        <f>VLOOKUP(Workouts[[#This Row],[Meno Priezvisko]],Data!$E$62:$G$155,2,0)</f>
        <v>BALDI KE</v>
      </c>
      <c r="N230" s="85">
        <f>Workouts[[#This Row],[Body spolu]]*Workouts[[#This Row],[koef. Trénera]]</f>
        <v>9.4500000000000011</v>
      </c>
      <c r="O230" s="52" t="str">
        <f>VLOOKUP(Workouts[[#This Row],[Meno Priezvisko]],Data!$E$62:$G$155,3,0)</f>
        <v>Koctur, Tomáš</v>
      </c>
      <c r="P230" s="10"/>
      <c r="X230"/>
      <c r="Y230"/>
      <c r="AB230"/>
      <c r="AC230"/>
    </row>
    <row r="231" spans="2:29" ht="18" x14ac:dyDescent="0.25">
      <c r="B231" s="29">
        <v>46103</v>
      </c>
      <c r="C231" s="91" t="s">
        <v>224</v>
      </c>
      <c r="D231" s="17" t="s">
        <v>38</v>
      </c>
      <c r="E231" s="10" t="s">
        <v>16</v>
      </c>
      <c r="F231" s="19">
        <f>VLOOKUP(E231,Data!$I$21:$J$30,2,FALSE)</f>
        <v>2</v>
      </c>
      <c r="G231" s="14">
        <v>4</v>
      </c>
      <c r="H231" s="14">
        <v>7</v>
      </c>
      <c r="I231" s="19">
        <f t="shared" si="16"/>
        <v>3</v>
      </c>
      <c r="J231" s="88">
        <f>VLOOKUP(Workouts[[#This Row],[Meno Priezvisko]],Data!$E$62:$I$155,5,0)</f>
        <v>1.05</v>
      </c>
      <c r="K231" s="92">
        <f>VLOOKUP(Workouts[[#This Row],[Tréner]],Data!$N$32:$O$48,2,0)</f>
        <v>1.5</v>
      </c>
      <c r="L231" s="90">
        <f>(Workouts[[#This Row],[Body za Umiestnenie]]+Workouts[[#This Row],[Body Účasť]])*Workouts[[#This Row],[koef. hráča]]</f>
        <v>5.25</v>
      </c>
      <c r="M231" s="52" t="str">
        <f>VLOOKUP(Workouts[[#This Row],[Meno Priezvisko]],Data!$E$62:$G$155,2,0)</f>
        <v>BALDI KE</v>
      </c>
      <c r="N231" s="85">
        <f>Workouts[[#This Row],[Body spolu]]*Workouts[[#This Row],[koef. Trénera]]</f>
        <v>7.875</v>
      </c>
      <c r="O231" s="52" t="str">
        <f>VLOOKUP(Workouts[[#This Row],[Meno Priezvisko]],Data!$E$62:$G$155,3,0)</f>
        <v>Fecák, Tomáš</v>
      </c>
      <c r="P231" s="10"/>
      <c r="X231"/>
      <c r="Y231"/>
      <c r="AB231"/>
      <c r="AC231"/>
    </row>
    <row r="232" spans="2:29" ht="18" x14ac:dyDescent="0.25">
      <c r="B232" s="29">
        <v>46103</v>
      </c>
      <c r="C232" s="91" t="s">
        <v>224</v>
      </c>
      <c r="D232" s="17" t="s">
        <v>61</v>
      </c>
      <c r="E232" s="10" t="s">
        <v>16</v>
      </c>
      <c r="F232" s="19">
        <f>VLOOKUP(E232,Data!$I$21:$J$30,2,FALSE)</f>
        <v>2</v>
      </c>
      <c r="G232" s="14">
        <v>5</v>
      </c>
      <c r="H232" s="14">
        <v>7</v>
      </c>
      <c r="I232" s="19">
        <f t="shared" si="16"/>
        <v>2</v>
      </c>
      <c r="J232" s="88">
        <f>VLOOKUP(Workouts[[#This Row],[Meno Priezvisko]],Data!$E$62:$I$155,5,0)</f>
        <v>1.05</v>
      </c>
      <c r="K232" s="92">
        <f>VLOOKUP(Workouts[[#This Row],[Tréner]],Data!$N$32:$O$48,2,0)</f>
        <v>1.5</v>
      </c>
      <c r="L232" s="90">
        <f>(Workouts[[#This Row],[Body za Umiestnenie]]+Workouts[[#This Row],[Body Účasť]])*Workouts[[#This Row],[koef. hráča]]</f>
        <v>4.2</v>
      </c>
      <c r="M232" s="52" t="str">
        <f>VLOOKUP(Workouts[[#This Row],[Meno Priezvisko]],Data!$E$62:$G$155,2,0)</f>
        <v>BALDI KE</v>
      </c>
      <c r="N232" s="85">
        <f>Workouts[[#This Row],[Body spolu]]*Workouts[[#This Row],[koef. Trénera]]</f>
        <v>6.3000000000000007</v>
      </c>
      <c r="O232" s="52" t="str">
        <f>VLOOKUP(Workouts[[#This Row],[Meno Priezvisko]],Data!$E$62:$G$155,3,0)</f>
        <v>Koctur, Tomáš</v>
      </c>
      <c r="P232" s="10"/>
      <c r="X232"/>
      <c r="Y232"/>
      <c r="AB232"/>
      <c r="AC232"/>
    </row>
    <row r="233" spans="2:29" ht="18" x14ac:dyDescent="0.25">
      <c r="B233" s="29">
        <v>46103</v>
      </c>
      <c r="C233" s="91" t="s">
        <v>224</v>
      </c>
      <c r="D233" s="17" t="s">
        <v>62</v>
      </c>
      <c r="E233" s="10" t="s">
        <v>16</v>
      </c>
      <c r="F233" s="19">
        <f>VLOOKUP(E233,Data!$I$21:$J$30,2,FALSE)</f>
        <v>2</v>
      </c>
      <c r="G233" s="14">
        <v>6</v>
      </c>
      <c r="H233" s="14">
        <v>7</v>
      </c>
      <c r="I233" s="19">
        <f t="shared" si="16"/>
        <v>1</v>
      </c>
      <c r="J233" s="88">
        <f>VLOOKUP(Workouts[[#This Row],[Meno Priezvisko]],Data!$E$62:$I$155,5,0)</f>
        <v>1.05</v>
      </c>
      <c r="K233" s="92">
        <f>VLOOKUP(Workouts[[#This Row],[Tréner]],Data!$N$32:$O$48,2,0)</f>
        <v>1.5</v>
      </c>
      <c r="L233" s="90">
        <f>(Workouts[[#This Row],[Body za Umiestnenie]]+Workouts[[#This Row],[Body Účasť]])*Workouts[[#This Row],[koef. hráča]]</f>
        <v>3.1500000000000004</v>
      </c>
      <c r="M233" s="52" t="str">
        <f>VLOOKUP(Workouts[[#This Row],[Meno Priezvisko]],Data!$E$62:$G$155,2,0)</f>
        <v>BALDI KE</v>
      </c>
      <c r="N233" s="85">
        <f>Workouts[[#This Row],[Body spolu]]*Workouts[[#This Row],[koef. Trénera]]</f>
        <v>4.7250000000000005</v>
      </c>
      <c r="O233" s="52" t="str">
        <f>VLOOKUP(Workouts[[#This Row],[Meno Priezvisko]],Data!$E$62:$G$155,3,0)</f>
        <v>Fecák, Tomáš</v>
      </c>
      <c r="P233" s="10"/>
      <c r="X233"/>
      <c r="Y233"/>
      <c r="AB233"/>
      <c r="AC233"/>
    </row>
    <row r="234" spans="2:29" ht="18" x14ac:dyDescent="0.25">
      <c r="B234" s="29">
        <v>46103</v>
      </c>
      <c r="C234" s="91" t="s">
        <v>224</v>
      </c>
      <c r="D234" s="17" t="s">
        <v>54</v>
      </c>
      <c r="E234" s="10" t="s">
        <v>16</v>
      </c>
      <c r="F234" s="19">
        <f>VLOOKUP(E234,Data!$I$21:$J$30,2,FALSE)</f>
        <v>2</v>
      </c>
      <c r="G234" s="14">
        <v>7</v>
      </c>
      <c r="H234" s="14">
        <v>7</v>
      </c>
      <c r="I234" s="19"/>
      <c r="J234" s="88">
        <f>VLOOKUP(Workouts[[#This Row],[Meno Priezvisko]],Data!$E$62:$I$155,5,0)</f>
        <v>1.05</v>
      </c>
      <c r="K234" s="92">
        <f>VLOOKUP(Workouts[[#This Row],[Tréner]],Data!$N$32:$O$48,2,0)</f>
        <v>1.5</v>
      </c>
      <c r="L234" s="90">
        <f>(Workouts[[#This Row],[Body za Umiestnenie]]+Workouts[[#This Row],[Body Účasť]])*Workouts[[#This Row],[koef. hráča]]</f>
        <v>2.1</v>
      </c>
      <c r="M234" s="52" t="str">
        <f>VLOOKUP(Workouts[[#This Row],[Meno Priezvisko]],Data!$E$62:$G$155,2,0)</f>
        <v>BALDI KE</v>
      </c>
      <c r="N234" s="85">
        <f>Workouts[[#This Row],[Body spolu]]*Workouts[[#This Row],[koef. Trénera]]</f>
        <v>3.1500000000000004</v>
      </c>
      <c r="O234" s="52" t="str">
        <f>VLOOKUP(Workouts[[#This Row],[Meno Priezvisko]],Data!$E$62:$G$155,3,0)</f>
        <v>Koctur, Tomáš</v>
      </c>
      <c r="P234" s="10"/>
      <c r="X234"/>
      <c r="Y234"/>
      <c r="AB234"/>
      <c r="AC234"/>
    </row>
    <row r="235" spans="2:29" ht="18" x14ac:dyDescent="0.25">
      <c r="B235" s="29">
        <v>46103</v>
      </c>
      <c r="C235" s="91" t="s">
        <v>224</v>
      </c>
      <c r="D235" s="17" t="s">
        <v>84</v>
      </c>
      <c r="E235" s="10" t="s">
        <v>16</v>
      </c>
      <c r="F235" s="19">
        <f>VLOOKUP(E235,Data!$I$21:$J$30,2,FALSE)</f>
        <v>2</v>
      </c>
      <c r="G235" s="14">
        <v>1</v>
      </c>
      <c r="H235" s="14">
        <v>7</v>
      </c>
      <c r="I235" s="19">
        <f t="shared" ref="I235:I240" si="17">H235-G235</f>
        <v>6</v>
      </c>
      <c r="J235" s="88">
        <f>VLOOKUP(Workouts[[#This Row],[Meno Priezvisko]],Data!$E$62:$I$155,5,0)</f>
        <v>1.05</v>
      </c>
      <c r="K235" s="92">
        <f>VLOOKUP(Workouts[[#This Row],[Tréner]],Data!$N$32:$O$48,2,0)</f>
        <v>1.5</v>
      </c>
      <c r="L235" s="90">
        <f>(Workouts[[#This Row],[Body za Umiestnenie]]+Workouts[[#This Row],[Body Účasť]])*Workouts[[#This Row],[koef. hráča]]</f>
        <v>8.4</v>
      </c>
      <c r="M235" s="52" t="str">
        <f>VLOOKUP(Workouts[[#This Row],[Meno Priezvisko]],Data!$E$62:$G$155,2,0)</f>
        <v>BALDI KE</v>
      </c>
      <c r="N235" s="85">
        <f>Workouts[[#This Row],[Body spolu]]*Workouts[[#This Row],[koef. Trénera]]</f>
        <v>12.600000000000001</v>
      </c>
      <c r="O235" s="52" t="str">
        <f>VLOOKUP(Workouts[[#This Row],[Meno Priezvisko]],Data!$E$62:$G$155,3,0)</f>
        <v>Kuchárik, Tomáš</v>
      </c>
      <c r="P235" s="10"/>
      <c r="X235"/>
      <c r="Y235"/>
      <c r="AB235"/>
      <c r="AC235"/>
    </row>
    <row r="236" spans="2:29" ht="18" x14ac:dyDescent="0.25">
      <c r="B236" s="29">
        <v>46103</v>
      </c>
      <c r="C236" s="91" t="s">
        <v>224</v>
      </c>
      <c r="D236" s="17" t="s">
        <v>80</v>
      </c>
      <c r="E236" s="10" t="s">
        <v>16</v>
      </c>
      <c r="F236" s="19">
        <f>VLOOKUP(E236,Data!$I$21:$J$30,2,FALSE)</f>
        <v>2</v>
      </c>
      <c r="G236" s="14">
        <v>2</v>
      </c>
      <c r="H236" s="14">
        <v>7</v>
      </c>
      <c r="I236" s="19">
        <f t="shared" si="17"/>
        <v>5</v>
      </c>
      <c r="J236" s="88">
        <f>VLOOKUP(Workouts[[#This Row],[Meno Priezvisko]],Data!$E$62:$I$155,5,0)</f>
        <v>1.05</v>
      </c>
      <c r="K236" s="92">
        <f>VLOOKUP(Workouts[[#This Row],[Tréner]],Data!$N$32:$O$48,2,0)</f>
        <v>1.5</v>
      </c>
      <c r="L236" s="90">
        <f>(Workouts[[#This Row],[Body za Umiestnenie]]+Workouts[[#This Row],[Body Účasť]])*Workouts[[#This Row],[koef. hráča]]</f>
        <v>7.3500000000000005</v>
      </c>
      <c r="M236" s="52" t="str">
        <f>VLOOKUP(Workouts[[#This Row],[Meno Priezvisko]],Data!$E$62:$G$155,2,0)</f>
        <v>BALDI KE</v>
      </c>
      <c r="N236" s="85">
        <f>Workouts[[#This Row],[Body spolu]]*Workouts[[#This Row],[koef. Trénera]]</f>
        <v>11.025</v>
      </c>
      <c r="O236" s="52" t="str">
        <f>VLOOKUP(Workouts[[#This Row],[Meno Priezvisko]],Data!$E$62:$G$155,3,0)</f>
        <v>Kuchárik, Tomáš</v>
      </c>
      <c r="P236" s="10"/>
      <c r="X236"/>
      <c r="Y236"/>
      <c r="AB236"/>
      <c r="AC236"/>
    </row>
    <row r="237" spans="2:29" ht="18" x14ac:dyDescent="0.25">
      <c r="B237" s="29">
        <v>46103</v>
      </c>
      <c r="C237" s="91" t="s">
        <v>224</v>
      </c>
      <c r="D237" s="17" t="s">
        <v>159</v>
      </c>
      <c r="E237" s="10" t="s">
        <v>16</v>
      </c>
      <c r="F237" s="19">
        <f>VLOOKUP(E237,Data!$I$21:$J$30,2,FALSE)</f>
        <v>2</v>
      </c>
      <c r="G237" s="14">
        <v>3</v>
      </c>
      <c r="H237" s="14">
        <v>7</v>
      </c>
      <c r="I237" s="19">
        <f t="shared" si="17"/>
        <v>4</v>
      </c>
      <c r="J237" s="88">
        <f>VLOOKUP(Workouts[[#This Row],[Meno Priezvisko]],Data!$E$62:$I$155,5,0)</f>
        <v>1.05</v>
      </c>
      <c r="K237" s="92">
        <f>VLOOKUP(Workouts[[#This Row],[Tréner]],Data!$N$32:$O$48,2,0)</f>
        <v>1.5</v>
      </c>
      <c r="L237" s="90">
        <f>(Workouts[[#This Row],[Body za Umiestnenie]]+Workouts[[#This Row],[Body Účasť]])*Workouts[[#This Row],[koef. hráča]]</f>
        <v>6.3000000000000007</v>
      </c>
      <c r="M237" s="52" t="str">
        <f>VLOOKUP(Workouts[[#This Row],[Meno Priezvisko]],Data!$E$62:$G$155,2,0)</f>
        <v>BALDI KE</v>
      </c>
      <c r="N237" s="85">
        <f>Workouts[[#This Row],[Body spolu]]*Workouts[[#This Row],[koef. Trénera]]</f>
        <v>9.4500000000000011</v>
      </c>
      <c r="O237" s="52" t="str">
        <f>VLOOKUP(Workouts[[#This Row],[Meno Priezvisko]],Data!$E$62:$G$155,3,0)</f>
        <v>Fecák, Tomáš</v>
      </c>
      <c r="P237" s="10"/>
      <c r="X237"/>
      <c r="Y237"/>
      <c r="AB237"/>
      <c r="AC237"/>
    </row>
    <row r="238" spans="2:29" ht="18" x14ac:dyDescent="0.25">
      <c r="B238" s="29">
        <v>46103</v>
      </c>
      <c r="C238" s="91" t="s">
        <v>224</v>
      </c>
      <c r="D238" s="17" t="s">
        <v>83</v>
      </c>
      <c r="E238" s="10" t="s">
        <v>16</v>
      </c>
      <c r="F238" s="19">
        <f>VLOOKUP(E238,Data!$I$21:$J$30,2,FALSE)</f>
        <v>2</v>
      </c>
      <c r="G238" s="14">
        <v>4</v>
      </c>
      <c r="H238" s="14">
        <v>7</v>
      </c>
      <c r="I238" s="19">
        <f t="shared" si="17"/>
        <v>3</v>
      </c>
      <c r="J238" s="88">
        <f>VLOOKUP(Workouts[[#This Row],[Meno Priezvisko]],Data!$E$62:$I$155,5,0)</f>
        <v>1.05</v>
      </c>
      <c r="K238" s="92">
        <f>VLOOKUP(Workouts[[#This Row],[Tréner]],Data!$N$32:$O$48,2,0)</f>
        <v>1.5</v>
      </c>
      <c r="L238" s="90">
        <f>(Workouts[[#This Row],[Body za Umiestnenie]]+Workouts[[#This Row],[Body Účasť]])*Workouts[[#This Row],[koef. hráča]]</f>
        <v>5.25</v>
      </c>
      <c r="M238" s="52" t="str">
        <f>VLOOKUP(Workouts[[#This Row],[Meno Priezvisko]],Data!$E$62:$G$155,2,0)</f>
        <v>BALDI KE</v>
      </c>
      <c r="N238" s="85">
        <f>Workouts[[#This Row],[Body spolu]]*Workouts[[#This Row],[koef. Trénera]]</f>
        <v>7.875</v>
      </c>
      <c r="O238" s="52" t="str">
        <f>VLOOKUP(Workouts[[#This Row],[Meno Priezvisko]],Data!$E$62:$G$155,3,0)</f>
        <v>Kuchárik, Tomáš</v>
      </c>
      <c r="P238" s="10"/>
      <c r="X238"/>
      <c r="Y238"/>
      <c r="AB238"/>
      <c r="AC238"/>
    </row>
    <row r="239" spans="2:29" ht="18" x14ac:dyDescent="0.25">
      <c r="B239" s="29">
        <v>46103</v>
      </c>
      <c r="C239" s="91" t="s">
        <v>224</v>
      </c>
      <c r="D239" s="17" t="s">
        <v>67</v>
      </c>
      <c r="E239" s="10" t="s">
        <v>16</v>
      </c>
      <c r="F239" s="19">
        <f>VLOOKUP(E239,Data!$I$21:$J$30,2,FALSE)</f>
        <v>2</v>
      </c>
      <c r="G239" s="14">
        <v>5</v>
      </c>
      <c r="H239" s="14">
        <v>7</v>
      </c>
      <c r="I239" s="19">
        <f t="shared" si="17"/>
        <v>2</v>
      </c>
      <c r="J239" s="88">
        <f>VLOOKUP(Workouts[[#This Row],[Meno Priezvisko]],Data!$E$62:$I$155,5,0)</f>
        <v>1.05</v>
      </c>
      <c r="K239" s="92">
        <f>VLOOKUP(Workouts[[#This Row],[Tréner]],Data!$N$32:$O$48,2,0)</f>
        <v>1.5</v>
      </c>
      <c r="L239" s="90">
        <f>(Workouts[[#This Row],[Body za Umiestnenie]]+Workouts[[#This Row],[Body Účasť]])*Workouts[[#This Row],[koef. hráča]]</f>
        <v>4.2</v>
      </c>
      <c r="M239" s="52" t="str">
        <f>VLOOKUP(Workouts[[#This Row],[Meno Priezvisko]],Data!$E$62:$G$155,2,0)</f>
        <v>ŠK Pionierska</v>
      </c>
      <c r="N239" s="85">
        <f>Workouts[[#This Row],[Body spolu]]*Workouts[[#This Row],[koef. Trénera]]</f>
        <v>6.3000000000000007</v>
      </c>
      <c r="O239" s="52" t="str">
        <f>VLOOKUP(Workouts[[#This Row],[Meno Priezvisko]],Data!$E$62:$G$155,3,0)</f>
        <v>Kohlerová, Klára</v>
      </c>
      <c r="P239" s="10"/>
      <c r="X239"/>
      <c r="Y239"/>
      <c r="AB239"/>
      <c r="AC239"/>
    </row>
    <row r="240" spans="2:29" ht="18" x14ac:dyDescent="0.25">
      <c r="B240" s="29">
        <v>46103</v>
      </c>
      <c r="C240" s="91" t="s">
        <v>224</v>
      </c>
      <c r="D240" s="17" t="s">
        <v>244</v>
      </c>
      <c r="E240" s="10" t="s">
        <v>16</v>
      </c>
      <c r="F240" s="19">
        <f>VLOOKUP(E240,Data!$I$21:$J$30,2,FALSE)</f>
        <v>2</v>
      </c>
      <c r="G240" s="14">
        <v>6</v>
      </c>
      <c r="H240" s="14">
        <v>7</v>
      </c>
      <c r="I240" s="19">
        <f t="shared" si="17"/>
        <v>1</v>
      </c>
      <c r="J240" s="88">
        <f>VLOOKUP(Workouts[[#This Row],[Meno Priezvisko]],Data!$E$62:$I$155,5,0)</f>
        <v>1</v>
      </c>
      <c r="K240" s="92" t="e">
        <f>VLOOKUP(Workouts[[#This Row],[Tréner]],Data!$N$32:$O$48,2,0)</f>
        <v>#N/A</v>
      </c>
      <c r="L240" s="90">
        <f>(Workouts[[#This Row],[Body za Umiestnenie]]+Workouts[[#This Row],[Body Účasť]])*Workouts[[#This Row],[koef. hráča]]</f>
        <v>3</v>
      </c>
      <c r="M240" s="52" t="str">
        <f>VLOOKUP(Workouts[[#This Row],[Meno Priezvisko]],Data!$E$62:$G$155,2,0)</f>
        <v>BALDI KE</v>
      </c>
      <c r="N240" s="85" t="e">
        <f>Workouts[[#This Row],[Body spolu]]*Workouts[[#This Row],[koef. Trénera]]</f>
        <v>#N/A</v>
      </c>
      <c r="O240" s="52" t="str">
        <f>VLOOKUP(Workouts[[#This Row],[Meno Priezvisko]],Data!$E$62:$G$155,3,0)</f>
        <v>CHÝBA</v>
      </c>
      <c r="P240" s="10"/>
      <c r="X240"/>
      <c r="Y240"/>
      <c r="AB240"/>
      <c r="AC240"/>
    </row>
    <row r="241" spans="2:29" ht="18" x14ac:dyDescent="0.25">
      <c r="B241" s="29">
        <v>46103</v>
      </c>
      <c r="C241" s="91" t="s">
        <v>224</v>
      </c>
      <c r="D241" s="17" t="s">
        <v>56</v>
      </c>
      <c r="E241" s="10" t="s">
        <v>16</v>
      </c>
      <c r="F241" s="19">
        <f>VLOOKUP(E241,Data!$I$21:$J$30,2,FALSE)</f>
        <v>2</v>
      </c>
      <c r="G241" s="14">
        <v>7</v>
      </c>
      <c r="H241" s="14">
        <v>7</v>
      </c>
      <c r="I241" s="19"/>
      <c r="J241" s="88">
        <f>VLOOKUP(Workouts[[#This Row],[Meno Priezvisko]],Data!$E$62:$I$155,5,0)</f>
        <v>1.05</v>
      </c>
      <c r="K241" s="92">
        <f>VLOOKUP(Workouts[[#This Row],[Tréner]],Data!$N$32:$O$48,2,0)</f>
        <v>1.5</v>
      </c>
      <c r="L241" s="90">
        <f>(Workouts[[#This Row],[Body za Umiestnenie]]+Workouts[[#This Row],[Body Účasť]])*Workouts[[#This Row],[koef. hráča]]</f>
        <v>2.1</v>
      </c>
      <c r="M241" s="52" t="str">
        <f>VLOOKUP(Workouts[[#This Row],[Meno Priezvisko]],Data!$E$62:$G$155,2,0)</f>
        <v>BALDI KE</v>
      </c>
      <c r="N241" s="85">
        <f>Workouts[[#This Row],[Body spolu]]*Workouts[[#This Row],[koef. Trénera]]</f>
        <v>3.1500000000000004</v>
      </c>
      <c r="O241" s="52" t="str">
        <f>VLOOKUP(Workouts[[#This Row],[Meno Priezvisko]],Data!$E$62:$G$155,3,0)</f>
        <v>Koctur, Tomáš</v>
      </c>
      <c r="P241" s="10"/>
      <c r="X241"/>
      <c r="Y241"/>
      <c r="AB241"/>
      <c r="AC241"/>
    </row>
    <row r="242" spans="2:29" ht="18" x14ac:dyDescent="0.25">
      <c r="B242" s="29">
        <v>46109</v>
      </c>
      <c r="C242" s="91" t="s">
        <v>232</v>
      </c>
      <c r="D242" s="17" t="s">
        <v>40</v>
      </c>
      <c r="E242" s="10" t="s">
        <v>18</v>
      </c>
      <c r="F242" s="19">
        <f>VLOOKUP(E242,Data!$I$21:$J$30,2,FALSE)</f>
        <v>2</v>
      </c>
      <c r="G242" s="14">
        <v>1</v>
      </c>
      <c r="H242" s="14"/>
      <c r="I242" s="19">
        <v>5</v>
      </c>
      <c r="J242" s="88">
        <f>VLOOKUP(Workouts[[#This Row],[Meno Priezvisko]],Data!$E$62:$I$155,5,0)</f>
        <v>1.2</v>
      </c>
      <c r="K242" s="92">
        <f>VLOOKUP(Workouts[[#This Row],[Tréner]],Data!$N$32:$O$48,2,0)</f>
        <v>2</v>
      </c>
      <c r="L242" s="90">
        <f>(Workouts[[#This Row],[Body za Umiestnenie]]+Workouts[[#This Row],[Body Účasť]])*Workouts[[#This Row],[koef. hráča]]</f>
        <v>8.4</v>
      </c>
      <c r="M242" s="52" t="str">
        <f>VLOOKUP(Workouts[[#This Row],[Meno Priezvisko]],Data!$E$62:$G$155,2,0)</f>
        <v>ŠK Pionierska</v>
      </c>
      <c r="N242" s="85">
        <f>Workouts[[#This Row],[Body spolu]]*Workouts[[#This Row],[koef. Trénera]]</f>
        <v>16.8</v>
      </c>
      <c r="O242" s="52" t="str">
        <f>VLOOKUP(Workouts[[#This Row],[Meno Priezvisko]],Data!$E$62:$G$155,3,0)</f>
        <v>Lorinčík, Dušan</v>
      </c>
      <c r="P242" s="10"/>
      <c r="X242"/>
      <c r="Y242"/>
      <c r="AB242"/>
      <c r="AC242"/>
    </row>
    <row r="243" spans="2:29" ht="18" x14ac:dyDescent="0.25">
      <c r="B243" s="29">
        <v>46130</v>
      </c>
      <c r="C243" s="91" t="s">
        <v>232</v>
      </c>
      <c r="D243" s="17" t="s">
        <v>52</v>
      </c>
      <c r="E243" s="10" t="s">
        <v>18</v>
      </c>
      <c r="F243" s="19">
        <f>VLOOKUP(E243,Data!$I$21:$J$30,2,FALSE)</f>
        <v>2</v>
      </c>
      <c r="G243" s="14">
        <v>2</v>
      </c>
      <c r="H243" s="14"/>
      <c r="I243" s="19">
        <v>3</v>
      </c>
      <c r="J243" s="88">
        <f>VLOOKUP(Workouts[[#This Row],[Meno Priezvisko]],Data!$E$62:$I$155,5,0)</f>
        <v>1.2</v>
      </c>
      <c r="K243" s="92">
        <f>VLOOKUP(Workouts[[#This Row],[Tréner]],Data!$N$32:$O$48,2,0)</f>
        <v>1.5</v>
      </c>
      <c r="L243" s="90">
        <f>(Workouts[[#This Row],[Body za Umiestnenie]]+Workouts[[#This Row],[Body Účasť]])*Workouts[[#This Row],[koef. hráča]]</f>
        <v>6</v>
      </c>
      <c r="M243" s="52" t="str">
        <f>VLOOKUP(Workouts[[#This Row],[Meno Priezvisko]],Data!$E$62:$G$155,2,0)</f>
        <v>IMET SK BA</v>
      </c>
      <c r="N243" s="85">
        <f>Workouts[[#This Row],[Body spolu]]*Workouts[[#This Row],[koef. Trénera]]</f>
        <v>9</v>
      </c>
      <c r="O243" s="52" t="str">
        <f>VLOOKUP(Workouts[[#This Row],[Meno Priezvisko]],Data!$E$62:$G$155,3,0)</f>
        <v>Tóth, Tomáš</v>
      </c>
      <c r="P243" s="10"/>
      <c r="X243"/>
      <c r="Y243"/>
      <c r="AB243"/>
      <c r="AC243"/>
    </row>
    <row r="244" spans="2:29" ht="18" x14ac:dyDescent="0.25">
      <c r="B244" s="29">
        <v>46135</v>
      </c>
      <c r="C244" s="91" t="s">
        <v>230</v>
      </c>
      <c r="D244" s="17" t="s">
        <v>52</v>
      </c>
      <c r="E244" s="10" t="s">
        <v>17</v>
      </c>
      <c r="F244" s="19">
        <f>VLOOKUP(E244,Data!$I$21:$J$30,2,FALSE)</f>
        <v>3</v>
      </c>
      <c r="G244" s="14">
        <v>23</v>
      </c>
      <c r="H244" s="14"/>
      <c r="I244" s="19"/>
      <c r="J244" s="88">
        <f>VLOOKUP(Workouts[[#This Row],[Meno Priezvisko]],Data!$E$62:$I$155,5,0)</f>
        <v>1.2</v>
      </c>
      <c r="K244" s="92">
        <f>VLOOKUP(Workouts[[#This Row],[Tréner]],Data!$N$32:$O$48,2,0)</f>
        <v>1.5</v>
      </c>
      <c r="L244" s="90">
        <f>(Workouts[[#This Row],[Body za Umiestnenie]]+Workouts[[#This Row],[Body Účasť]])*Workouts[[#This Row],[koef. hráča]]</f>
        <v>3.5999999999999996</v>
      </c>
      <c r="M244" s="52" t="str">
        <f>VLOOKUP(Workouts[[#This Row],[Meno Priezvisko]],Data!$E$62:$G$155,2,0)</f>
        <v>IMET SK BA</v>
      </c>
      <c r="N244" s="85">
        <f>Workouts[[#This Row],[Body spolu]]*Workouts[[#This Row],[koef. Trénera]]</f>
        <v>5.3999999999999995</v>
      </c>
      <c r="O244" s="52" t="str">
        <f>VLOOKUP(Workouts[[#This Row],[Meno Priezvisko]],Data!$E$62:$G$155,3,0)</f>
        <v>Tóth, Tomáš</v>
      </c>
      <c r="P244" s="10"/>
      <c r="X244"/>
      <c r="Y244"/>
      <c r="AB244"/>
      <c r="AC244"/>
    </row>
    <row r="245" spans="2:29" ht="18" x14ac:dyDescent="0.25">
      <c r="B245" s="29">
        <v>46135</v>
      </c>
      <c r="C245" s="91" t="s">
        <v>230</v>
      </c>
      <c r="D245" s="17" t="s">
        <v>40</v>
      </c>
      <c r="E245" s="10" t="s">
        <v>17</v>
      </c>
      <c r="F245" s="19">
        <f>VLOOKUP(E245,Data!$I$21:$J$30,2,FALSE)</f>
        <v>3</v>
      </c>
      <c r="G245" s="14">
        <v>13</v>
      </c>
      <c r="H245" s="14"/>
      <c r="I245" s="19"/>
      <c r="J245" s="88">
        <f>VLOOKUP(Workouts[[#This Row],[Meno Priezvisko]],Data!$E$62:$I$155,5,0)</f>
        <v>1.2</v>
      </c>
      <c r="K245" s="92">
        <f>VLOOKUP(Workouts[[#This Row],[Tréner]],Data!$N$32:$O$48,2,0)</f>
        <v>2</v>
      </c>
      <c r="L245" s="90">
        <f>(Workouts[[#This Row],[Body za Umiestnenie]]+Workouts[[#This Row],[Body Účasť]])*Workouts[[#This Row],[koef. hráča]]</f>
        <v>3.5999999999999996</v>
      </c>
      <c r="M245" s="52" t="str">
        <f>VLOOKUP(Workouts[[#This Row],[Meno Priezvisko]],Data!$E$62:$G$155,2,0)</f>
        <v>ŠK Pionierska</v>
      </c>
      <c r="N245" s="85">
        <f>Workouts[[#This Row],[Body spolu]]*Workouts[[#This Row],[koef. Trénera]]</f>
        <v>7.1999999999999993</v>
      </c>
      <c r="O245" s="52" t="str">
        <f>VLOOKUP(Workouts[[#This Row],[Meno Priezvisko]],Data!$E$62:$G$155,3,0)</f>
        <v>Lorinčík, Dušan</v>
      </c>
      <c r="P245" s="10"/>
      <c r="X245"/>
      <c r="Y245"/>
      <c r="AB245"/>
      <c r="AC245"/>
    </row>
    <row r="246" spans="2:29" ht="18" x14ac:dyDescent="0.25">
      <c r="B246" s="29">
        <v>46135</v>
      </c>
      <c r="C246" s="91" t="s">
        <v>230</v>
      </c>
      <c r="D246" s="17" t="s">
        <v>4</v>
      </c>
      <c r="E246" s="10" t="s">
        <v>17</v>
      </c>
      <c r="F246" s="19">
        <f>VLOOKUP(E246,Data!$I$21:$J$30,2,FALSE)</f>
        <v>3</v>
      </c>
      <c r="G246" s="14">
        <v>17</v>
      </c>
      <c r="H246" s="14"/>
      <c r="I246" s="19"/>
      <c r="J246" s="88">
        <f>VLOOKUP(Workouts[[#This Row],[Meno Priezvisko]],Data!$E$62:$I$155,5,0)</f>
        <v>1.2</v>
      </c>
      <c r="K246" s="92">
        <f>VLOOKUP(Workouts[[#This Row],[Tréner]],Data!$N$32:$O$48,2,0)</f>
        <v>2</v>
      </c>
      <c r="L246" s="90">
        <f>(Workouts[[#This Row],[Body za Umiestnenie]]+Workouts[[#This Row],[Body Účasť]])*Workouts[[#This Row],[koef. hráča]]</f>
        <v>3.5999999999999996</v>
      </c>
      <c r="M246" s="52" t="str">
        <f>VLOOKUP(Workouts[[#This Row],[Meno Priezvisko]],Data!$E$62:$G$155,2,0)</f>
        <v>ŠK Pionierska</v>
      </c>
      <c r="N246" s="85">
        <f>Workouts[[#This Row],[Body spolu]]*Workouts[[#This Row],[koef. Trénera]]</f>
        <v>7.1999999999999993</v>
      </c>
      <c r="O246" s="52" t="str">
        <f>VLOOKUP(Workouts[[#This Row],[Meno Priezvisko]],Data!$E$62:$G$155,3,0)</f>
        <v>Lorinčík, Dušan</v>
      </c>
      <c r="P246" s="10"/>
      <c r="X246"/>
      <c r="Y246"/>
      <c r="AB246"/>
      <c r="AC246"/>
    </row>
    <row r="247" spans="2:29" ht="18" x14ac:dyDescent="0.25">
      <c r="B247" s="29">
        <v>46137</v>
      </c>
      <c r="C247" s="91" t="s">
        <v>224</v>
      </c>
      <c r="D247" s="17" t="s">
        <v>225</v>
      </c>
      <c r="E247" s="10" t="s">
        <v>15</v>
      </c>
      <c r="F247" s="19">
        <f>VLOOKUP(E247,Data!$I$21:$J$30,2,FALSE)</f>
        <v>4</v>
      </c>
      <c r="G247" s="14">
        <v>1</v>
      </c>
      <c r="H247" s="14"/>
      <c r="I247" s="19">
        <v>16</v>
      </c>
      <c r="J247" s="88">
        <f>VLOOKUP(Workouts[[#This Row],[Meno Priezvisko]],Data!$E$62:$I$155,5,0)</f>
        <v>1.2</v>
      </c>
      <c r="K247" s="92">
        <f>VLOOKUP(Workouts[[#This Row],[Tréner]],Data!$N$32:$O$48,2,0)</f>
        <v>2.5</v>
      </c>
      <c r="L247" s="90">
        <f>(Workouts[[#This Row],[Body za Umiestnenie]]+Workouts[[#This Row],[Body Účasť]])*Workouts[[#This Row],[koef. hráča]]</f>
        <v>24</v>
      </c>
      <c r="M247" s="52" t="str">
        <f>VLOOKUP(Workouts[[#This Row],[Meno Priezvisko]],Data!$E$62:$G$155,2,0)</f>
        <v>POHODA Trnava</v>
      </c>
      <c r="N247" s="85">
        <f>Workouts[[#This Row],[Body spolu]]*Workouts[[#This Row],[koef. Trénera]]</f>
        <v>60</v>
      </c>
      <c r="O247" s="52" t="str">
        <f>VLOOKUP(Workouts[[#This Row],[Meno Priezvisko]],Data!$E$62:$G$155,3,0)</f>
        <v>Varga, Patrik</v>
      </c>
      <c r="P247" s="10"/>
      <c r="X247"/>
      <c r="Y247"/>
      <c r="AB247"/>
      <c r="AC247"/>
    </row>
    <row r="248" spans="2:29" ht="18" x14ac:dyDescent="0.25">
      <c r="B248" s="29">
        <v>46137</v>
      </c>
      <c r="C248" s="91" t="s">
        <v>224</v>
      </c>
      <c r="D248" s="17" t="s">
        <v>227</v>
      </c>
      <c r="E248" s="10" t="s">
        <v>15</v>
      </c>
      <c r="F248" s="19">
        <f>VLOOKUP(E248,Data!$I$21:$J$30,2,FALSE)</f>
        <v>4</v>
      </c>
      <c r="G248" s="14">
        <v>1</v>
      </c>
      <c r="H248" s="14"/>
      <c r="I248" s="19">
        <v>16</v>
      </c>
      <c r="J248" s="88">
        <f>VLOOKUP(Workouts[[#This Row],[Meno Priezvisko]],Data!$E$62:$I$155,5,0)</f>
        <v>1.2</v>
      </c>
      <c r="K248" s="92">
        <f>VLOOKUP(Workouts[[#This Row],[Tréner]],Data!$N$32:$O$48,2,0)</f>
        <v>2.5</v>
      </c>
      <c r="L248" s="90">
        <f>(Workouts[[#This Row],[Body za Umiestnenie]]+Workouts[[#This Row],[Body Účasť]])*Workouts[[#This Row],[koef. hráča]]</f>
        <v>24</v>
      </c>
      <c r="M248" s="52" t="str">
        <f>VLOOKUP(Workouts[[#This Row],[Meno Priezvisko]],Data!$E$62:$G$155,2,0)</f>
        <v>POHODA Trnava</v>
      </c>
      <c r="N248" s="85">
        <f>Workouts[[#This Row],[Body spolu]]*Workouts[[#This Row],[koef. Trénera]]</f>
        <v>60</v>
      </c>
      <c r="O248" s="52" t="str">
        <f>VLOOKUP(Workouts[[#This Row],[Meno Priezvisko]],Data!$E$62:$G$155,3,0)</f>
        <v>Varga, Patrik</v>
      </c>
      <c r="P248" s="10"/>
      <c r="X248"/>
      <c r="Y248"/>
      <c r="AB248"/>
      <c r="AC248"/>
    </row>
    <row r="249" spans="2:29" ht="18" x14ac:dyDescent="0.25">
      <c r="B249" s="29">
        <v>46145</v>
      </c>
      <c r="C249" s="91" t="s">
        <v>224</v>
      </c>
      <c r="D249" s="17" t="s">
        <v>34</v>
      </c>
      <c r="E249" s="10" t="s">
        <v>15</v>
      </c>
      <c r="F249" s="19">
        <f>VLOOKUP(E249,Data!$I$21:$J$30,2,FALSE)</f>
        <v>4</v>
      </c>
      <c r="G249" s="14">
        <v>2</v>
      </c>
      <c r="H249" s="14"/>
      <c r="I249" s="19">
        <v>10</v>
      </c>
      <c r="J249" s="88">
        <f>VLOOKUP(Workouts[[#This Row],[Meno Priezvisko]],Data!$E$62:$I$155,5,0)</f>
        <v>1.1499999999999999</v>
      </c>
      <c r="K249" s="92">
        <f>VLOOKUP(Workouts[[#This Row],[Tréner]],Data!$N$32:$O$48,2,0)</f>
        <v>1.5</v>
      </c>
      <c r="L249" s="90">
        <f>(Workouts[[#This Row],[Body za Umiestnenie]]+Workouts[[#This Row],[Body Účasť]])*Workouts[[#This Row],[koef. hráča]]</f>
        <v>16.099999999999998</v>
      </c>
      <c r="M249" s="52" t="str">
        <f>VLOOKUP(Workouts[[#This Row],[Meno Priezvisko]],Data!$E$62:$G$155,2,0)</f>
        <v>IMET SK BA</v>
      </c>
      <c r="N249" s="85">
        <f>Workouts[[#This Row],[Body spolu]]*Workouts[[#This Row],[koef. Trénera]]</f>
        <v>24.15</v>
      </c>
      <c r="O249" s="52" t="str">
        <f>VLOOKUP(Workouts[[#This Row],[Meno Priezvisko]],Data!$E$62:$G$155,3,0)</f>
        <v>Tóth, Tomáš</v>
      </c>
      <c r="P249" s="10"/>
      <c r="X249"/>
      <c r="Y249"/>
      <c r="AB249"/>
      <c r="AC249"/>
    </row>
    <row r="250" spans="2:29" ht="18" x14ac:dyDescent="0.25">
      <c r="B250" s="29">
        <v>46158</v>
      </c>
      <c r="C250" s="91" t="s">
        <v>232</v>
      </c>
      <c r="D250" s="17" t="s">
        <v>40</v>
      </c>
      <c r="E250" s="10" t="s">
        <v>18</v>
      </c>
      <c r="F250" s="19">
        <f>VLOOKUP(E250,Data!$I$21:$J$30,2,FALSE)</f>
        <v>2</v>
      </c>
      <c r="G250" s="14">
        <v>2</v>
      </c>
      <c r="H250" s="14"/>
      <c r="I250" s="19">
        <v>3</v>
      </c>
      <c r="J250" s="88">
        <f>VLOOKUP(Workouts[[#This Row],[Meno Priezvisko]],Data!$E$62:$I$155,5,0)</f>
        <v>1.2</v>
      </c>
      <c r="K250" s="92">
        <f>VLOOKUP(Workouts[[#This Row],[Tréner]],Data!$N$32:$O$48,2,0)</f>
        <v>2</v>
      </c>
      <c r="L250" s="90">
        <f>(Workouts[[#This Row],[Body za Umiestnenie]]+Workouts[[#This Row],[Body Účasť]])*Workouts[[#This Row],[koef. hráča]]</f>
        <v>6</v>
      </c>
      <c r="M250" s="52" t="str">
        <f>VLOOKUP(Workouts[[#This Row],[Meno Priezvisko]],Data!$E$62:$G$155,2,0)</f>
        <v>ŠK Pionierska</v>
      </c>
      <c r="N250" s="85">
        <f>Workouts[[#This Row],[Body spolu]]*Workouts[[#This Row],[koef. Trénera]]</f>
        <v>12</v>
      </c>
      <c r="O250" s="52" t="str">
        <f>VLOOKUP(Workouts[[#This Row],[Meno Priezvisko]],Data!$E$62:$G$155,3,0)</f>
        <v>Lorinčík, Dušan</v>
      </c>
      <c r="P250" s="10"/>
      <c r="X250"/>
      <c r="Y250"/>
      <c r="AB250"/>
      <c r="AC250"/>
    </row>
    <row r="251" spans="2:29" ht="18" x14ac:dyDescent="0.25">
      <c r="B251" s="29">
        <v>46158</v>
      </c>
      <c r="C251" s="91" t="s">
        <v>232</v>
      </c>
      <c r="D251" s="17" t="s">
        <v>52</v>
      </c>
      <c r="E251" s="10" t="s">
        <v>18</v>
      </c>
      <c r="F251" s="19">
        <f>VLOOKUP(E251,Data!$I$21:$J$30,2,FALSE)</f>
        <v>2</v>
      </c>
      <c r="G251" s="14">
        <v>3</v>
      </c>
      <c r="H251" s="14"/>
      <c r="I251" s="19">
        <v>2</v>
      </c>
      <c r="J251" s="88">
        <f>VLOOKUP(Workouts[[#This Row],[Meno Priezvisko]],Data!$E$62:$I$155,5,0)</f>
        <v>1.2</v>
      </c>
      <c r="K251" s="92">
        <f>VLOOKUP(Workouts[[#This Row],[Tréner]],Data!$N$32:$O$48,2,0)</f>
        <v>1.5</v>
      </c>
      <c r="L251" s="90">
        <f>(Workouts[[#This Row],[Body za Umiestnenie]]+Workouts[[#This Row],[Body Účasť]])*Workouts[[#This Row],[koef. hráča]]</f>
        <v>4.8</v>
      </c>
      <c r="M251" s="52" t="str">
        <f>VLOOKUP(Workouts[[#This Row],[Meno Priezvisko]],Data!$E$62:$G$155,2,0)</f>
        <v>IMET SK BA</v>
      </c>
      <c r="N251" s="85">
        <f>Workouts[[#This Row],[Body spolu]]*Workouts[[#This Row],[koef. Trénera]]</f>
        <v>7.1999999999999993</v>
      </c>
      <c r="O251" s="52" t="str">
        <f>VLOOKUP(Workouts[[#This Row],[Meno Priezvisko]],Data!$E$62:$G$155,3,0)</f>
        <v>Tóth, Tomáš</v>
      </c>
      <c r="P251" s="10"/>
      <c r="X251"/>
      <c r="Y251"/>
      <c r="AB251"/>
      <c r="AC251"/>
    </row>
    <row r="252" spans="2:29" ht="18" x14ac:dyDescent="0.25">
      <c r="B252" s="29">
        <v>46152</v>
      </c>
      <c r="C252" s="91" t="s">
        <v>224</v>
      </c>
      <c r="D252" s="17" t="s">
        <v>52</v>
      </c>
      <c r="E252" s="10" t="s">
        <v>16</v>
      </c>
      <c r="F252" s="19">
        <f>VLOOKUP(E252,Data!$I$21:$J$30,2,FALSE)</f>
        <v>2</v>
      </c>
      <c r="G252" s="14">
        <v>1</v>
      </c>
      <c r="H252" s="14">
        <v>2</v>
      </c>
      <c r="I252" s="19">
        <f t="shared" ref="I252:I280" si="18">H252-G252</f>
        <v>1</v>
      </c>
      <c r="J252" s="88">
        <f>VLOOKUP(Workouts[[#This Row],[Meno Priezvisko]],Data!$E$62:$I$155,5,0)</f>
        <v>1.2</v>
      </c>
      <c r="K252" s="92">
        <f>VLOOKUP(Workouts[[#This Row],[Tréner]],Data!$N$32:$O$48,2,0)</f>
        <v>1.5</v>
      </c>
      <c r="L252" s="90">
        <f>(Workouts[[#This Row],[Body za Umiestnenie]]+Workouts[[#This Row],[Body Účasť]])*Workouts[[#This Row],[koef. hráča]]</f>
        <v>3.5999999999999996</v>
      </c>
      <c r="M252" s="52" t="str">
        <f>VLOOKUP(Workouts[[#This Row],[Meno Priezvisko]],Data!$E$62:$G$155,2,0)</f>
        <v>IMET SK BA</v>
      </c>
      <c r="N252" s="85">
        <f>Workouts[[#This Row],[Body spolu]]*Workouts[[#This Row],[koef. Trénera]]</f>
        <v>5.3999999999999995</v>
      </c>
      <c r="O252" s="52" t="str">
        <f>VLOOKUP(Workouts[[#This Row],[Meno Priezvisko]],Data!$E$62:$G$155,3,0)</f>
        <v>Tóth, Tomáš</v>
      </c>
      <c r="P252" s="10"/>
      <c r="X252"/>
      <c r="Y252"/>
      <c r="AB252"/>
      <c r="AC252"/>
    </row>
    <row r="253" spans="2:29" ht="18" x14ac:dyDescent="0.25">
      <c r="B253" s="29">
        <v>46152</v>
      </c>
      <c r="C253" s="91" t="s">
        <v>224</v>
      </c>
      <c r="D253" s="17" t="s">
        <v>37</v>
      </c>
      <c r="E253" s="10" t="s">
        <v>16</v>
      </c>
      <c r="F253" s="19">
        <f>VLOOKUP(E253,Data!$I$21:$J$30,2,FALSE)</f>
        <v>2</v>
      </c>
      <c r="G253" s="14">
        <v>2</v>
      </c>
      <c r="H253" s="14">
        <v>2</v>
      </c>
      <c r="I253" s="19"/>
      <c r="J253" s="88">
        <f>VLOOKUP(Workouts[[#This Row],[Meno Priezvisko]],Data!$E$62:$I$155,5,0)</f>
        <v>1.05</v>
      </c>
      <c r="K253" s="92">
        <f>VLOOKUP(Workouts[[#This Row],[Tréner]],Data!$N$32:$O$48,2,0)</f>
        <v>1.5</v>
      </c>
      <c r="L253" s="90">
        <f>(Workouts[[#This Row],[Body za Umiestnenie]]+Workouts[[#This Row],[Body Účasť]])*Workouts[[#This Row],[koef. hráča]]</f>
        <v>2.1</v>
      </c>
      <c r="M253" s="52" t="str">
        <f>VLOOKUP(Workouts[[#This Row],[Meno Priezvisko]],Data!$E$62:$G$155,2,0)</f>
        <v>BALDI KE</v>
      </c>
      <c r="N253" s="85">
        <f>Workouts[[#This Row],[Body spolu]]*Workouts[[#This Row],[koef. Trénera]]</f>
        <v>3.1500000000000004</v>
      </c>
      <c r="O253" s="52" t="str">
        <f>VLOOKUP(Workouts[[#This Row],[Meno Priezvisko]],Data!$E$62:$G$155,3,0)</f>
        <v>Koctur, Tomáš</v>
      </c>
      <c r="P253" s="10"/>
      <c r="X253"/>
      <c r="Y253"/>
      <c r="AB253"/>
      <c r="AC253"/>
    </row>
    <row r="254" spans="2:29" ht="18" x14ac:dyDescent="0.25">
      <c r="B254" s="29">
        <v>46152</v>
      </c>
      <c r="C254" s="91" t="s">
        <v>224</v>
      </c>
      <c r="D254" s="17" t="s">
        <v>54</v>
      </c>
      <c r="E254" s="10" t="s">
        <v>16</v>
      </c>
      <c r="F254" s="19">
        <f>VLOOKUP(E254,Data!$I$21:$J$30,2,FALSE)</f>
        <v>2</v>
      </c>
      <c r="G254" s="14">
        <v>1</v>
      </c>
      <c r="H254" s="14">
        <v>11</v>
      </c>
      <c r="I254" s="19">
        <f t="shared" si="18"/>
        <v>10</v>
      </c>
      <c r="J254" s="88">
        <f>VLOOKUP(Workouts[[#This Row],[Meno Priezvisko]],Data!$E$62:$I$155,5,0)</f>
        <v>1.05</v>
      </c>
      <c r="K254" s="92">
        <f>VLOOKUP(Workouts[[#This Row],[Tréner]],Data!$N$32:$O$48,2,0)</f>
        <v>1.5</v>
      </c>
      <c r="L254" s="90">
        <f>(Workouts[[#This Row],[Body za Umiestnenie]]+Workouts[[#This Row],[Body Účasť]])*Workouts[[#This Row],[koef. hráča]]</f>
        <v>12.600000000000001</v>
      </c>
      <c r="M254" s="52" t="str">
        <f>VLOOKUP(Workouts[[#This Row],[Meno Priezvisko]],Data!$E$62:$G$155,2,0)</f>
        <v>BALDI KE</v>
      </c>
      <c r="N254" s="85">
        <f>Workouts[[#This Row],[Body spolu]]*Workouts[[#This Row],[koef. Trénera]]</f>
        <v>18.900000000000002</v>
      </c>
      <c r="O254" s="52" t="str">
        <f>VLOOKUP(Workouts[[#This Row],[Meno Priezvisko]],Data!$E$62:$G$155,3,0)</f>
        <v>Koctur, Tomáš</v>
      </c>
      <c r="P254" s="10"/>
      <c r="X254"/>
      <c r="Y254"/>
      <c r="AB254"/>
      <c r="AC254"/>
    </row>
    <row r="255" spans="2:29" ht="18" x14ac:dyDescent="0.25">
      <c r="B255" s="29">
        <v>46152</v>
      </c>
      <c r="C255" s="91" t="s">
        <v>224</v>
      </c>
      <c r="D255" s="17" t="s">
        <v>158</v>
      </c>
      <c r="E255" s="10" t="s">
        <v>16</v>
      </c>
      <c r="F255" s="19">
        <f>VLOOKUP(E255,Data!$I$21:$J$30,2,FALSE)</f>
        <v>2</v>
      </c>
      <c r="G255" s="14">
        <v>2</v>
      </c>
      <c r="H255" s="14">
        <v>11</v>
      </c>
      <c r="I255" s="19">
        <f t="shared" si="18"/>
        <v>9</v>
      </c>
      <c r="J255" s="88">
        <f>VLOOKUP(Workouts[[#This Row],[Meno Priezvisko]],Data!$E$62:$I$155,5,0)</f>
        <v>1</v>
      </c>
      <c r="K255" s="92">
        <f>VLOOKUP(Workouts[[#This Row],[Tréner]],Data!$N$32:$O$48,2,0)</f>
        <v>1.5</v>
      </c>
      <c r="L255" s="90">
        <f>(Workouts[[#This Row],[Body za Umiestnenie]]+Workouts[[#This Row],[Body Účasť]])*Workouts[[#This Row],[koef. hráča]]</f>
        <v>11</v>
      </c>
      <c r="M255" s="52" t="str">
        <f>VLOOKUP(Workouts[[#This Row],[Meno Priezvisko]],Data!$E$62:$G$155,2,0)</f>
        <v>IMET SK BA</v>
      </c>
      <c r="N255" s="85">
        <f>Workouts[[#This Row],[Body spolu]]*Workouts[[#This Row],[koef. Trénera]]</f>
        <v>16.5</v>
      </c>
      <c r="O255" s="52" t="str">
        <f>VLOOKUP(Workouts[[#This Row],[Meno Priezvisko]],Data!$E$62:$G$155,3,0)</f>
        <v>Tóth, Tomáš</v>
      </c>
      <c r="P255" s="10"/>
      <c r="X255"/>
      <c r="Y255"/>
      <c r="AB255"/>
      <c r="AC255"/>
    </row>
    <row r="256" spans="2:29" ht="18" x14ac:dyDescent="0.25">
      <c r="B256" s="29">
        <v>46152</v>
      </c>
      <c r="C256" s="91" t="s">
        <v>224</v>
      </c>
      <c r="D256" s="17" t="s">
        <v>65</v>
      </c>
      <c r="E256" s="10" t="s">
        <v>16</v>
      </c>
      <c r="F256" s="19">
        <f>VLOOKUP(E256,Data!$I$21:$J$30,2,FALSE)</f>
        <v>2</v>
      </c>
      <c r="G256" s="14">
        <v>3</v>
      </c>
      <c r="H256" s="14">
        <v>11</v>
      </c>
      <c r="I256" s="19">
        <f t="shared" si="18"/>
        <v>8</v>
      </c>
      <c r="J256" s="88">
        <f>VLOOKUP(Workouts[[#This Row],[Meno Priezvisko]],Data!$E$62:$I$155,5,0)</f>
        <v>1.05</v>
      </c>
      <c r="K256" s="92">
        <f>VLOOKUP(Workouts[[#This Row],[Tréner]],Data!$N$32:$O$48,2,0)</f>
        <v>1.5</v>
      </c>
      <c r="L256" s="90">
        <f>(Workouts[[#This Row],[Body za Umiestnenie]]+Workouts[[#This Row],[Body Účasť]])*Workouts[[#This Row],[koef. hráča]]</f>
        <v>10.5</v>
      </c>
      <c r="M256" s="52" t="str">
        <f>VLOOKUP(Workouts[[#This Row],[Meno Priezvisko]],Data!$E$62:$G$155,2,0)</f>
        <v>BALDI KE</v>
      </c>
      <c r="N256" s="85">
        <f>Workouts[[#This Row],[Body spolu]]*Workouts[[#This Row],[koef. Trénera]]</f>
        <v>15.75</v>
      </c>
      <c r="O256" s="52" t="str">
        <f>VLOOKUP(Workouts[[#This Row],[Meno Priezvisko]],Data!$E$62:$G$155,3,0)</f>
        <v>Fecák, Tomáš</v>
      </c>
      <c r="P256" s="10"/>
      <c r="X256"/>
      <c r="Y256"/>
      <c r="AB256"/>
      <c r="AC256"/>
    </row>
    <row r="257" spans="2:29" ht="18" x14ac:dyDescent="0.25">
      <c r="B257" s="29">
        <v>46152</v>
      </c>
      <c r="C257" s="91" t="s">
        <v>224</v>
      </c>
      <c r="D257" s="17" t="s">
        <v>69</v>
      </c>
      <c r="E257" s="10" t="s">
        <v>16</v>
      </c>
      <c r="F257" s="19">
        <f>VLOOKUP(E257,Data!$I$21:$J$30,2,FALSE)</f>
        <v>2</v>
      </c>
      <c r="G257" s="14">
        <v>4</v>
      </c>
      <c r="H257" s="14">
        <v>11</v>
      </c>
      <c r="I257" s="19">
        <f t="shared" si="18"/>
        <v>7</v>
      </c>
      <c r="J257" s="88">
        <f>VLOOKUP(Workouts[[#This Row],[Meno Priezvisko]],Data!$E$62:$I$155,5,0)</f>
        <v>1.05</v>
      </c>
      <c r="K257" s="92">
        <f>VLOOKUP(Workouts[[#This Row],[Tréner]],Data!$N$32:$O$48,2,0)</f>
        <v>1</v>
      </c>
      <c r="L257" s="90">
        <f>(Workouts[[#This Row],[Body za Umiestnenie]]+Workouts[[#This Row],[Body Účasť]])*Workouts[[#This Row],[koef. hráča]]</f>
        <v>9.4500000000000011</v>
      </c>
      <c r="M257" s="52" t="str">
        <f>VLOOKUP(Workouts[[#This Row],[Meno Priezvisko]],Data!$E$62:$G$155,2,0)</f>
        <v>ŠK Pionierska</v>
      </c>
      <c r="N257" s="85">
        <f>Workouts[[#This Row],[Body spolu]]*Workouts[[#This Row],[koef. Trénera]]</f>
        <v>9.4500000000000011</v>
      </c>
      <c r="O257" s="52" t="str">
        <f>VLOOKUP(Workouts[[#This Row],[Meno Priezvisko]],Data!$E$62:$G$155,3,0)</f>
        <v>Tužinčin, Lukáš</v>
      </c>
      <c r="P257" s="10"/>
      <c r="X257"/>
      <c r="Y257"/>
      <c r="AB257"/>
      <c r="AC257"/>
    </row>
    <row r="258" spans="2:29" ht="18" x14ac:dyDescent="0.25">
      <c r="B258" s="29">
        <v>46152</v>
      </c>
      <c r="C258" s="91" t="s">
        <v>224</v>
      </c>
      <c r="D258" s="17" t="s">
        <v>63</v>
      </c>
      <c r="E258" s="10" t="s">
        <v>16</v>
      </c>
      <c r="F258" s="19">
        <f>VLOOKUP(E258,Data!$I$21:$J$30,2,FALSE)</f>
        <v>2</v>
      </c>
      <c r="G258" s="14">
        <v>5</v>
      </c>
      <c r="H258" s="14">
        <v>11</v>
      </c>
      <c r="I258" s="19">
        <f t="shared" si="18"/>
        <v>6</v>
      </c>
      <c r="J258" s="88">
        <f>VLOOKUP(Workouts[[#This Row],[Meno Priezvisko]],Data!$E$62:$I$155,5,0)</f>
        <v>1.05</v>
      </c>
      <c r="K258" s="92">
        <f>VLOOKUP(Workouts[[#This Row],[Tréner]],Data!$N$32:$O$48,2,0)</f>
        <v>1.5</v>
      </c>
      <c r="L258" s="90">
        <f>(Workouts[[#This Row],[Body za Umiestnenie]]+Workouts[[#This Row],[Body Účasť]])*Workouts[[#This Row],[koef. hráča]]</f>
        <v>8.4</v>
      </c>
      <c r="M258" s="52" t="str">
        <f>VLOOKUP(Workouts[[#This Row],[Meno Priezvisko]],Data!$E$62:$G$155,2,0)</f>
        <v>BALDI KE</v>
      </c>
      <c r="N258" s="85">
        <f>Workouts[[#This Row],[Body spolu]]*Workouts[[#This Row],[koef. Trénera]]</f>
        <v>12.600000000000001</v>
      </c>
      <c r="O258" s="52" t="str">
        <f>VLOOKUP(Workouts[[#This Row],[Meno Priezvisko]],Data!$E$62:$G$155,3,0)</f>
        <v>Fecák, Tomáš</v>
      </c>
      <c r="P258" s="10"/>
      <c r="X258"/>
      <c r="Y258"/>
      <c r="AB258"/>
      <c r="AC258"/>
    </row>
    <row r="259" spans="2:29" ht="18" x14ac:dyDescent="0.25">
      <c r="B259" s="29">
        <v>46152</v>
      </c>
      <c r="C259" s="91" t="s">
        <v>224</v>
      </c>
      <c r="D259" s="17" t="s">
        <v>234</v>
      </c>
      <c r="E259" s="10" t="s">
        <v>16</v>
      </c>
      <c r="F259" s="19">
        <f>VLOOKUP(E259,Data!$I$21:$J$30,2,FALSE)</f>
        <v>2</v>
      </c>
      <c r="G259" s="14">
        <v>6</v>
      </c>
      <c r="H259" s="14">
        <v>11</v>
      </c>
      <c r="I259" s="19">
        <f t="shared" si="18"/>
        <v>5</v>
      </c>
      <c r="J259" s="88">
        <f>VLOOKUP(Workouts[[#This Row],[Meno Priezvisko]],Data!$E$62:$I$155,5,0)</f>
        <v>1</v>
      </c>
      <c r="K259" s="92" t="e">
        <f>VLOOKUP(Workouts[[#This Row],[Tréner]],Data!$N$32:$O$48,2,0)</f>
        <v>#N/A</v>
      </c>
      <c r="L259" s="90">
        <f>(Workouts[[#This Row],[Body za Umiestnenie]]+Workouts[[#This Row],[Body Účasť]])*Workouts[[#This Row],[koef. hráča]]</f>
        <v>7</v>
      </c>
      <c r="M259" s="52" t="str">
        <f>VLOOKUP(Workouts[[#This Row],[Meno Priezvisko]],Data!$E$62:$G$155,2,0)</f>
        <v>BALDI KE</v>
      </c>
      <c r="N259" s="85" t="e">
        <f>Workouts[[#This Row],[Body spolu]]*Workouts[[#This Row],[koef. Trénera]]</f>
        <v>#N/A</v>
      </c>
      <c r="O259" s="52" t="str">
        <f>VLOOKUP(Workouts[[#This Row],[Meno Priezvisko]],Data!$E$62:$G$155,3,0)</f>
        <v>CHÝBA</v>
      </c>
      <c r="P259" s="10"/>
      <c r="X259"/>
      <c r="Y259"/>
      <c r="AB259"/>
      <c r="AC259"/>
    </row>
    <row r="260" spans="2:29" ht="18" x14ac:dyDescent="0.25">
      <c r="B260" s="29">
        <v>46152</v>
      </c>
      <c r="C260" s="91" t="s">
        <v>224</v>
      </c>
      <c r="D260" s="17" t="s">
        <v>66</v>
      </c>
      <c r="E260" s="10" t="s">
        <v>16</v>
      </c>
      <c r="F260" s="19">
        <f>VLOOKUP(E260,Data!$I$21:$J$30,2,FALSE)</f>
        <v>2</v>
      </c>
      <c r="G260" s="14">
        <v>7</v>
      </c>
      <c r="H260" s="14">
        <v>11</v>
      </c>
      <c r="I260" s="19">
        <f t="shared" si="18"/>
        <v>4</v>
      </c>
      <c r="J260" s="88">
        <f>VLOOKUP(Workouts[[#This Row],[Meno Priezvisko]],Data!$E$62:$I$155,5,0)</f>
        <v>1.05</v>
      </c>
      <c r="K260" s="92">
        <f>VLOOKUP(Workouts[[#This Row],[Tréner]],Data!$N$32:$O$48,2,0)</f>
        <v>1.5</v>
      </c>
      <c r="L260" s="90">
        <f>(Workouts[[#This Row],[Body za Umiestnenie]]+Workouts[[#This Row],[Body Účasť]])*Workouts[[#This Row],[koef. hráča]]</f>
        <v>6.3000000000000007</v>
      </c>
      <c r="M260" s="52" t="str">
        <f>VLOOKUP(Workouts[[#This Row],[Meno Priezvisko]],Data!$E$62:$G$155,2,0)</f>
        <v>BALDI KE</v>
      </c>
      <c r="N260" s="85">
        <f>Workouts[[#This Row],[Body spolu]]*Workouts[[#This Row],[koef. Trénera]]</f>
        <v>9.4500000000000011</v>
      </c>
      <c r="O260" s="52" t="str">
        <f>VLOOKUP(Workouts[[#This Row],[Meno Priezvisko]],Data!$E$62:$G$155,3,0)</f>
        <v>Kuchárik, Tomáš</v>
      </c>
      <c r="P260" s="10"/>
      <c r="X260"/>
      <c r="Y260"/>
      <c r="AB260"/>
      <c r="AC260"/>
    </row>
    <row r="261" spans="2:29" ht="18" x14ac:dyDescent="0.25">
      <c r="B261" s="29">
        <v>46152</v>
      </c>
      <c r="C261" s="91" t="s">
        <v>224</v>
      </c>
      <c r="D261" s="17" t="s">
        <v>267</v>
      </c>
      <c r="E261" s="10" t="s">
        <v>16</v>
      </c>
      <c r="F261" s="19">
        <f>VLOOKUP(E261,Data!$I$21:$J$30,2,FALSE)</f>
        <v>2</v>
      </c>
      <c r="G261" s="14">
        <v>8</v>
      </c>
      <c r="H261" s="14">
        <v>11</v>
      </c>
      <c r="I261" s="19">
        <f t="shared" si="18"/>
        <v>3</v>
      </c>
      <c r="J261" s="88">
        <f>VLOOKUP(Workouts[[#This Row],[Meno Priezvisko]],Data!$E$62:$I$155,5,0)</f>
        <v>1</v>
      </c>
      <c r="K261" s="92" t="e">
        <f>VLOOKUP(Workouts[[#This Row],[Tréner]],Data!$N$32:$O$48,2,0)</f>
        <v>#N/A</v>
      </c>
      <c r="L261" s="90">
        <f>(Workouts[[#This Row],[Body za Umiestnenie]]+Workouts[[#This Row],[Body Účasť]])*Workouts[[#This Row],[koef. hráča]]</f>
        <v>5</v>
      </c>
      <c r="M261" s="52" t="str">
        <f>VLOOKUP(Workouts[[#This Row],[Meno Priezvisko]],Data!$E$62:$G$155,2,0)</f>
        <v>BALDI KE</v>
      </c>
      <c r="N261" s="85" t="e">
        <f>Workouts[[#This Row],[Body spolu]]*Workouts[[#This Row],[koef. Trénera]]</f>
        <v>#N/A</v>
      </c>
      <c r="O261" s="52" t="str">
        <f>VLOOKUP(Workouts[[#This Row],[Meno Priezvisko]],Data!$E$62:$G$155,3,0)</f>
        <v>CHÝBA</v>
      </c>
      <c r="P261" s="10"/>
      <c r="X261"/>
      <c r="Y261"/>
      <c r="AB261"/>
      <c r="AC261"/>
    </row>
    <row r="262" spans="2:29" ht="18" x14ac:dyDescent="0.25">
      <c r="B262" s="29">
        <v>46152</v>
      </c>
      <c r="C262" s="91" t="s">
        <v>224</v>
      </c>
      <c r="D262" s="17" t="s">
        <v>156</v>
      </c>
      <c r="E262" s="10" t="s">
        <v>16</v>
      </c>
      <c r="F262" s="19">
        <f>VLOOKUP(E262,Data!$I$21:$J$30,2,FALSE)</f>
        <v>2</v>
      </c>
      <c r="G262" s="14">
        <v>9</v>
      </c>
      <c r="H262" s="14">
        <v>11</v>
      </c>
      <c r="I262" s="19">
        <f t="shared" si="18"/>
        <v>2</v>
      </c>
      <c r="J262" s="88">
        <f>VLOOKUP(Workouts[[#This Row],[Meno Priezvisko]],Data!$E$62:$I$155,5,0)</f>
        <v>1.05</v>
      </c>
      <c r="K262" s="92">
        <f>VLOOKUP(Workouts[[#This Row],[Tréner]],Data!$N$32:$O$48,2,0)</f>
        <v>1</v>
      </c>
      <c r="L262" s="90">
        <f>(Workouts[[#This Row],[Body za Umiestnenie]]+Workouts[[#This Row],[Body Účasť]])*Workouts[[#This Row],[koef. hráča]]</f>
        <v>4.2</v>
      </c>
      <c r="M262" s="52" t="str">
        <f>VLOOKUP(Workouts[[#This Row],[Meno Priezvisko]],Data!$E$62:$G$155,2,0)</f>
        <v>ŠK Pionierska</v>
      </c>
      <c r="N262" s="85">
        <f>Workouts[[#This Row],[Body spolu]]*Workouts[[#This Row],[koef. Trénera]]</f>
        <v>4.2</v>
      </c>
      <c r="O262" s="52" t="str">
        <f>VLOOKUP(Workouts[[#This Row],[Meno Priezvisko]],Data!$E$62:$G$155,3,0)</f>
        <v>Ontong, Daniel</v>
      </c>
      <c r="P262" s="10"/>
      <c r="X262"/>
      <c r="Y262"/>
      <c r="AB262"/>
      <c r="AC262"/>
    </row>
    <row r="263" spans="2:29" ht="18" x14ac:dyDescent="0.25">
      <c r="B263" s="29">
        <v>46152</v>
      </c>
      <c r="C263" s="91" t="s">
        <v>224</v>
      </c>
      <c r="D263" s="17" t="s">
        <v>82</v>
      </c>
      <c r="E263" s="10" t="s">
        <v>16</v>
      </c>
      <c r="F263" s="19">
        <f>VLOOKUP(E263,Data!$I$21:$J$30,2,FALSE)</f>
        <v>2</v>
      </c>
      <c r="G263" s="14">
        <v>10</v>
      </c>
      <c r="H263" s="14">
        <v>11</v>
      </c>
      <c r="I263" s="19">
        <f t="shared" si="18"/>
        <v>1</v>
      </c>
      <c r="J263" s="88">
        <f>VLOOKUP(Workouts[[#This Row],[Meno Priezvisko]],Data!$E$62:$I$155,5,0)</f>
        <v>1.05</v>
      </c>
      <c r="K263" s="92">
        <f>VLOOKUP(Workouts[[#This Row],[Tréner]],Data!$N$32:$O$48,2,0)</f>
        <v>1.5</v>
      </c>
      <c r="L263" s="90">
        <f>(Workouts[[#This Row],[Body za Umiestnenie]]+Workouts[[#This Row],[Body Účasť]])*Workouts[[#This Row],[koef. hráča]]</f>
        <v>3.1500000000000004</v>
      </c>
      <c r="M263" s="52" t="str">
        <f>VLOOKUP(Workouts[[#This Row],[Meno Priezvisko]],Data!$E$62:$G$155,2,0)</f>
        <v>BALDI KE</v>
      </c>
      <c r="N263" s="85">
        <f>Workouts[[#This Row],[Body spolu]]*Workouts[[#This Row],[koef. Trénera]]</f>
        <v>4.7250000000000005</v>
      </c>
      <c r="O263" s="52" t="str">
        <f>VLOOKUP(Workouts[[#This Row],[Meno Priezvisko]],Data!$E$62:$G$155,3,0)</f>
        <v>Fecák, Tomáš</v>
      </c>
      <c r="P263" s="10"/>
      <c r="X263"/>
      <c r="Y263"/>
      <c r="AB263"/>
      <c r="AC263"/>
    </row>
    <row r="264" spans="2:29" ht="18" x14ac:dyDescent="0.25">
      <c r="B264" s="29">
        <v>46152</v>
      </c>
      <c r="C264" s="91" t="s">
        <v>224</v>
      </c>
      <c r="D264" s="17" t="s">
        <v>235</v>
      </c>
      <c r="E264" s="10" t="s">
        <v>16</v>
      </c>
      <c r="F264" s="19">
        <f>VLOOKUP(E264,Data!$I$21:$J$30,2,FALSE)</f>
        <v>2</v>
      </c>
      <c r="G264" s="14">
        <v>11</v>
      </c>
      <c r="H264" s="14">
        <v>11</v>
      </c>
      <c r="I264" s="19"/>
      <c r="J264" s="88">
        <f>VLOOKUP(Workouts[[#This Row],[Meno Priezvisko]],Data!$E$62:$I$155,5,0)</f>
        <v>1</v>
      </c>
      <c r="K264" s="92" t="e">
        <f>VLOOKUP(Workouts[[#This Row],[Tréner]],Data!$N$32:$O$48,2,0)</f>
        <v>#N/A</v>
      </c>
      <c r="L264" s="90">
        <f>(Workouts[[#This Row],[Body za Umiestnenie]]+Workouts[[#This Row],[Body Účasť]])*Workouts[[#This Row],[koef. hráča]]</f>
        <v>2</v>
      </c>
      <c r="M264" s="52" t="str">
        <f>VLOOKUP(Workouts[[#This Row],[Meno Priezvisko]],Data!$E$62:$G$155,2,0)</f>
        <v>BALDI KE</v>
      </c>
      <c r="N264" s="85" t="e">
        <f>Workouts[[#This Row],[Body spolu]]*Workouts[[#This Row],[koef. Trénera]]</f>
        <v>#N/A</v>
      </c>
      <c r="O264" s="52" t="str">
        <f>VLOOKUP(Workouts[[#This Row],[Meno Priezvisko]],Data!$E$62:$G$155,3,0)</f>
        <v>CHÝBA</v>
      </c>
      <c r="P264" s="10"/>
      <c r="X264"/>
      <c r="Y264"/>
      <c r="AB264"/>
      <c r="AC264"/>
    </row>
    <row r="265" spans="2:29" ht="18" x14ac:dyDescent="0.25">
      <c r="B265" s="29">
        <v>46152</v>
      </c>
      <c r="C265" s="91" t="s">
        <v>224</v>
      </c>
      <c r="D265" s="17" t="s">
        <v>55</v>
      </c>
      <c r="E265" s="10" t="s">
        <v>16</v>
      </c>
      <c r="F265" s="19">
        <f>VLOOKUP(E265,Data!$I$21:$J$30,2,FALSE)</f>
        <v>2</v>
      </c>
      <c r="G265" s="14">
        <v>1</v>
      </c>
      <c r="H265" s="14">
        <v>7</v>
      </c>
      <c r="I265" s="19">
        <f t="shared" si="18"/>
        <v>6</v>
      </c>
      <c r="J265" s="88">
        <f>VLOOKUP(Workouts[[#This Row],[Meno Priezvisko]],Data!$E$62:$I$155,5,0)</f>
        <v>1.05</v>
      </c>
      <c r="K265" s="92">
        <f>VLOOKUP(Workouts[[#This Row],[Tréner]],Data!$N$32:$O$48,2,0)</f>
        <v>1.5</v>
      </c>
      <c r="L265" s="90">
        <f>(Workouts[[#This Row],[Body za Umiestnenie]]+Workouts[[#This Row],[Body Účasť]])*Workouts[[#This Row],[koef. hráča]]</f>
        <v>8.4</v>
      </c>
      <c r="M265" s="52" t="str">
        <f>VLOOKUP(Workouts[[#This Row],[Meno Priezvisko]],Data!$E$62:$G$155,2,0)</f>
        <v>BALDI KE</v>
      </c>
      <c r="N265" s="85">
        <f>Workouts[[#This Row],[Body spolu]]*Workouts[[#This Row],[koef. Trénera]]</f>
        <v>12.600000000000001</v>
      </c>
      <c r="O265" s="52" t="str">
        <f>VLOOKUP(Workouts[[#This Row],[Meno Priezvisko]],Data!$E$62:$G$155,3,0)</f>
        <v>Koctur, Tomáš</v>
      </c>
      <c r="P265" s="10"/>
      <c r="X265"/>
      <c r="Y265"/>
      <c r="AB265"/>
      <c r="AC265"/>
    </row>
    <row r="266" spans="2:29" ht="18" x14ac:dyDescent="0.25">
      <c r="B266" s="29">
        <v>46152</v>
      </c>
      <c r="C266" s="91" t="s">
        <v>224</v>
      </c>
      <c r="D266" s="17" t="s">
        <v>34</v>
      </c>
      <c r="E266" s="10" t="s">
        <v>16</v>
      </c>
      <c r="F266" s="19">
        <f>VLOOKUP(E266,Data!$I$21:$J$30,2,FALSE)</f>
        <v>2</v>
      </c>
      <c r="G266" s="14">
        <v>2</v>
      </c>
      <c r="H266" s="14">
        <v>7</v>
      </c>
      <c r="I266" s="19">
        <f t="shared" si="18"/>
        <v>5</v>
      </c>
      <c r="J266" s="88">
        <f>VLOOKUP(Workouts[[#This Row],[Meno Priezvisko]],Data!$E$62:$I$155,5,0)</f>
        <v>1.1499999999999999</v>
      </c>
      <c r="K266" s="92">
        <f>VLOOKUP(Workouts[[#This Row],[Tréner]],Data!$N$32:$O$48,2,0)</f>
        <v>1.5</v>
      </c>
      <c r="L266" s="90">
        <f>(Workouts[[#This Row],[Body za Umiestnenie]]+Workouts[[#This Row],[Body Účasť]])*Workouts[[#This Row],[koef. hráča]]</f>
        <v>8.0499999999999989</v>
      </c>
      <c r="M266" s="52" t="str">
        <f>VLOOKUP(Workouts[[#This Row],[Meno Priezvisko]],Data!$E$62:$G$155,2,0)</f>
        <v>IMET SK BA</v>
      </c>
      <c r="N266" s="85">
        <f>Workouts[[#This Row],[Body spolu]]*Workouts[[#This Row],[koef. Trénera]]</f>
        <v>12.074999999999999</v>
      </c>
      <c r="O266" s="52" t="str">
        <f>VLOOKUP(Workouts[[#This Row],[Meno Priezvisko]],Data!$E$62:$G$155,3,0)</f>
        <v>Tóth, Tomáš</v>
      </c>
      <c r="P266" s="10"/>
      <c r="X266"/>
      <c r="Y266"/>
      <c r="AB266"/>
      <c r="AC266"/>
    </row>
    <row r="267" spans="2:29" ht="18" x14ac:dyDescent="0.25">
      <c r="B267" s="29">
        <v>46152</v>
      </c>
      <c r="C267" s="91" t="s">
        <v>224</v>
      </c>
      <c r="D267" s="17" t="s">
        <v>53</v>
      </c>
      <c r="E267" s="10" t="s">
        <v>16</v>
      </c>
      <c r="F267" s="19">
        <f>VLOOKUP(E267,Data!$I$21:$J$30,2,FALSE)</f>
        <v>2</v>
      </c>
      <c r="G267" s="14">
        <v>3</v>
      </c>
      <c r="H267" s="14">
        <v>7</v>
      </c>
      <c r="I267" s="19">
        <f t="shared" si="18"/>
        <v>4</v>
      </c>
      <c r="J267" s="88">
        <f>VLOOKUP(Workouts[[#This Row],[Meno Priezvisko]],Data!$E$62:$I$155,5,0)</f>
        <v>1.05</v>
      </c>
      <c r="K267" s="92">
        <f>VLOOKUP(Workouts[[#This Row],[Tréner]],Data!$N$32:$O$48,2,0)</f>
        <v>1.5</v>
      </c>
      <c r="L267" s="90">
        <f>(Workouts[[#This Row],[Body za Umiestnenie]]+Workouts[[#This Row],[Body Účasť]])*Workouts[[#This Row],[koef. hráča]]</f>
        <v>6.3000000000000007</v>
      </c>
      <c r="M267" s="52" t="str">
        <f>VLOOKUP(Workouts[[#This Row],[Meno Priezvisko]],Data!$E$62:$G$155,2,0)</f>
        <v>BALDI KE</v>
      </c>
      <c r="N267" s="85">
        <f>Workouts[[#This Row],[Body spolu]]*Workouts[[#This Row],[koef. Trénera]]</f>
        <v>9.4500000000000011</v>
      </c>
      <c r="O267" s="52" t="str">
        <f>VLOOKUP(Workouts[[#This Row],[Meno Priezvisko]],Data!$E$62:$G$155,3,0)</f>
        <v>Koctur, Tomáš</v>
      </c>
      <c r="P267" s="10"/>
      <c r="X267"/>
      <c r="Y267"/>
      <c r="AB267"/>
      <c r="AC267"/>
    </row>
    <row r="268" spans="2:29" ht="18" x14ac:dyDescent="0.25">
      <c r="B268" s="29">
        <v>46152</v>
      </c>
      <c r="C268" s="91" t="s">
        <v>224</v>
      </c>
      <c r="D268" s="17" t="s">
        <v>157</v>
      </c>
      <c r="E268" s="10" t="s">
        <v>16</v>
      </c>
      <c r="F268" s="19">
        <f>VLOOKUP(E268,Data!$I$21:$J$30,2,FALSE)</f>
        <v>2</v>
      </c>
      <c r="G268" s="14">
        <v>4</v>
      </c>
      <c r="H268" s="14">
        <v>7</v>
      </c>
      <c r="I268" s="19">
        <f t="shared" si="18"/>
        <v>3</v>
      </c>
      <c r="J268" s="88">
        <f>VLOOKUP(Workouts[[#This Row],[Meno Priezvisko]],Data!$E$62:$I$155,5,0)</f>
        <v>1.05</v>
      </c>
      <c r="K268" s="92">
        <f>VLOOKUP(Workouts[[#This Row],[Tréner]],Data!$N$32:$O$48,2,0)</f>
        <v>2.5</v>
      </c>
      <c r="L268" s="90">
        <f>(Workouts[[#This Row],[Body za Umiestnenie]]+Workouts[[#This Row],[Body Účasť]])*Workouts[[#This Row],[koef. hráča]]</f>
        <v>5.25</v>
      </c>
      <c r="M268" s="52" t="str">
        <f>VLOOKUP(Workouts[[#This Row],[Meno Priezvisko]],Data!$E$62:$G$155,2,0)</f>
        <v>POHODA Trnava</v>
      </c>
      <c r="N268" s="85">
        <f>Workouts[[#This Row],[Body spolu]]*Workouts[[#This Row],[koef. Trénera]]</f>
        <v>13.125</v>
      </c>
      <c r="O268" s="52" t="str">
        <f>VLOOKUP(Workouts[[#This Row],[Meno Priezvisko]],Data!$E$62:$G$155,3,0)</f>
        <v>Varga, Patrik</v>
      </c>
      <c r="P268" s="10"/>
      <c r="X268"/>
      <c r="Y268"/>
      <c r="AB268"/>
      <c r="AC268"/>
    </row>
    <row r="269" spans="2:29" ht="18" x14ac:dyDescent="0.25">
      <c r="B269" s="29">
        <v>46152</v>
      </c>
      <c r="C269" s="91" t="s">
        <v>224</v>
      </c>
      <c r="D269" s="17" t="s">
        <v>38</v>
      </c>
      <c r="E269" s="10" t="s">
        <v>16</v>
      </c>
      <c r="F269" s="19">
        <f>VLOOKUP(E269,Data!$I$21:$J$30,2,FALSE)</f>
        <v>2</v>
      </c>
      <c r="G269" s="14">
        <v>5</v>
      </c>
      <c r="H269" s="14">
        <v>7</v>
      </c>
      <c r="I269" s="19">
        <f t="shared" si="18"/>
        <v>2</v>
      </c>
      <c r="J269" s="88">
        <f>VLOOKUP(Workouts[[#This Row],[Meno Priezvisko]],Data!$E$62:$I$155,5,0)</f>
        <v>1.05</v>
      </c>
      <c r="K269" s="92">
        <f>VLOOKUP(Workouts[[#This Row],[Tréner]],Data!$N$32:$O$48,2,0)</f>
        <v>1.5</v>
      </c>
      <c r="L269" s="90">
        <f>(Workouts[[#This Row],[Body za Umiestnenie]]+Workouts[[#This Row],[Body Účasť]])*Workouts[[#This Row],[koef. hráča]]</f>
        <v>4.2</v>
      </c>
      <c r="M269" s="52" t="str">
        <f>VLOOKUP(Workouts[[#This Row],[Meno Priezvisko]],Data!$E$62:$G$155,2,0)</f>
        <v>BALDI KE</v>
      </c>
      <c r="N269" s="85">
        <f>Workouts[[#This Row],[Body spolu]]*Workouts[[#This Row],[koef. Trénera]]</f>
        <v>6.3000000000000007</v>
      </c>
      <c r="O269" s="52" t="str">
        <f>VLOOKUP(Workouts[[#This Row],[Meno Priezvisko]],Data!$E$62:$G$155,3,0)</f>
        <v>Fecák, Tomáš</v>
      </c>
      <c r="P269" s="10"/>
      <c r="X269"/>
      <c r="Y269"/>
      <c r="AB269"/>
      <c r="AC269"/>
    </row>
    <row r="270" spans="2:29" ht="18" x14ac:dyDescent="0.25">
      <c r="B270" s="29">
        <v>46152</v>
      </c>
      <c r="C270" s="91" t="s">
        <v>224</v>
      </c>
      <c r="D270" s="17" t="s">
        <v>62</v>
      </c>
      <c r="E270" s="10" t="s">
        <v>16</v>
      </c>
      <c r="F270" s="19">
        <f>VLOOKUP(E270,Data!$I$21:$J$30,2,FALSE)</f>
        <v>2</v>
      </c>
      <c r="G270" s="14">
        <v>6</v>
      </c>
      <c r="H270" s="14">
        <v>7</v>
      </c>
      <c r="I270" s="19">
        <f t="shared" si="18"/>
        <v>1</v>
      </c>
      <c r="J270" s="88">
        <f>VLOOKUP(Workouts[[#This Row],[Meno Priezvisko]],Data!$E$62:$I$155,5,0)</f>
        <v>1.05</v>
      </c>
      <c r="K270" s="92">
        <f>VLOOKUP(Workouts[[#This Row],[Tréner]],Data!$N$32:$O$48,2,0)</f>
        <v>1.5</v>
      </c>
      <c r="L270" s="90">
        <f>(Workouts[[#This Row],[Body za Umiestnenie]]+Workouts[[#This Row],[Body Účasť]])*Workouts[[#This Row],[koef. hráča]]</f>
        <v>3.1500000000000004</v>
      </c>
      <c r="M270" s="52" t="str">
        <f>VLOOKUP(Workouts[[#This Row],[Meno Priezvisko]],Data!$E$62:$G$155,2,0)</f>
        <v>BALDI KE</v>
      </c>
      <c r="N270" s="85">
        <f>Workouts[[#This Row],[Body spolu]]*Workouts[[#This Row],[koef. Trénera]]</f>
        <v>4.7250000000000005</v>
      </c>
      <c r="O270" s="52" t="str">
        <f>VLOOKUP(Workouts[[#This Row],[Meno Priezvisko]],Data!$E$62:$G$155,3,0)</f>
        <v>Fecák, Tomáš</v>
      </c>
      <c r="P270" s="10"/>
      <c r="X270"/>
      <c r="Y270"/>
      <c r="AB270"/>
      <c r="AC270"/>
    </row>
    <row r="271" spans="2:29" ht="18" x14ac:dyDescent="0.25">
      <c r="B271" s="29">
        <v>46152</v>
      </c>
      <c r="C271" s="91" t="s">
        <v>224</v>
      </c>
      <c r="D271" s="17" t="s">
        <v>39</v>
      </c>
      <c r="E271" s="10" t="s">
        <v>16</v>
      </c>
      <c r="F271" s="19">
        <f>VLOOKUP(E271,Data!$I$21:$J$30,2,FALSE)</f>
        <v>2</v>
      </c>
      <c r="G271" s="14">
        <v>7</v>
      </c>
      <c r="H271" s="14">
        <v>7</v>
      </c>
      <c r="I271" s="19"/>
      <c r="J271" s="88">
        <f>VLOOKUP(Workouts[[#This Row],[Meno Priezvisko]],Data!$E$62:$I$155,5,0)</f>
        <v>1.05</v>
      </c>
      <c r="K271" s="92">
        <f>VLOOKUP(Workouts[[#This Row],[Tréner]],Data!$N$32:$O$48,2,0)</f>
        <v>2.5</v>
      </c>
      <c r="L271" s="90">
        <f>(Workouts[[#This Row],[Body za Umiestnenie]]+Workouts[[#This Row],[Body Účasť]])*Workouts[[#This Row],[koef. hráča]]</f>
        <v>2.1</v>
      </c>
      <c r="M271" s="52" t="str">
        <f>VLOOKUP(Workouts[[#This Row],[Meno Priezvisko]],Data!$E$62:$G$155,2,0)</f>
        <v>POHODA Trnava</v>
      </c>
      <c r="N271" s="85">
        <f>Workouts[[#This Row],[Body spolu]]*Workouts[[#This Row],[koef. Trénera]]</f>
        <v>5.25</v>
      </c>
      <c r="O271" s="52" t="str">
        <f>VLOOKUP(Workouts[[#This Row],[Meno Priezvisko]],Data!$E$62:$G$155,3,0)</f>
        <v>Varga, Patrik</v>
      </c>
      <c r="P271" s="10"/>
      <c r="X271"/>
      <c r="Y271"/>
      <c r="AB271"/>
      <c r="AC271"/>
    </row>
    <row r="272" spans="2:29" ht="18" x14ac:dyDescent="0.25">
      <c r="B272" s="29">
        <v>46152</v>
      </c>
      <c r="C272" s="91" t="s">
        <v>224</v>
      </c>
      <c r="D272" s="17" t="s">
        <v>227</v>
      </c>
      <c r="E272" s="10" t="s">
        <v>16</v>
      </c>
      <c r="F272" s="19">
        <f>VLOOKUP(E272,Data!$I$21:$J$30,2,FALSE)</f>
        <v>2</v>
      </c>
      <c r="G272" s="14">
        <v>1</v>
      </c>
      <c r="H272" s="14">
        <v>8</v>
      </c>
      <c r="I272" s="19">
        <f t="shared" si="18"/>
        <v>7</v>
      </c>
      <c r="J272" s="88">
        <f>VLOOKUP(Workouts[[#This Row],[Meno Priezvisko]],Data!$E$62:$I$155,5,0)</f>
        <v>1.2</v>
      </c>
      <c r="K272" s="92">
        <f>VLOOKUP(Workouts[[#This Row],[Tréner]],Data!$N$32:$O$48,2,0)</f>
        <v>2.5</v>
      </c>
      <c r="L272" s="90">
        <f>(Workouts[[#This Row],[Body za Umiestnenie]]+Workouts[[#This Row],[Body Účasť]])*Workouts[[#This Row],[koef. hráča]]</f>
        <v>10.799999999999999</v>
      </c>
      <c r="M272" s="52" t="str">
        <f>VLOOKUP(Workouts[[#This Row],[Meno Priezvisko]],Data!$E$62:$G$155,2,0)</f>
        <v>POHODA Trnava</v>
      </c>
      <c r="N272" s="85">
        <f>Workouts[[#This Row],[Body spolu]]*Workouts[[#This Row],[koef. Trénera]]</f>
        <v>26.999999999999996</v>
      </c>
      <c r="O272" s="52" t="str">
        <f>VLOOKUP(Workouts[[#This Row],[Meno Priezvisko]],Data!$E$62:$G$155,3,0)</f>
        <v>Varga, Patrik</v>
      </c>
      <c r="P272" s="10"/>
      <c r="X272"/>
      <c r="Y272"/>
      <c r="AB272"/>
      <c r="AC272"/>
    </row>
    <row r="273" spans="2:29" ht="18" x14ac:dyDescent="0.25">
      <c r="B273" s="29">
        <v>46152</v>
      </c>
      <c r="C273" s="91" t="s">
        <v>224</v>
      </c>
      <c r="D273" s="17" t="s">
        <v>225</v>
      </c>
      <c r="E273" s="10" t="s">
        <v>16</v>
      </c>
      <c r="F273" s="19">
        <f>VLOOKUP(E273,Data!$I$21:$J$30,2,FALSE)</f>
        <v>2</v>
      </c>
      <c r="G273" s="14">
        <v>2</v>
      </c>
      <c r="H273" s="14">
        <v>8</v>
      </c>
      <c r="I273" s="19">
        <f t="shared" si="18"/>
        <v>6</v>
      </c>
      <c r="J273" s="88">
        <f>VLOOKUP(Workouts[[#This Row],[Meno Priezvisko]],Data!$E$62:$I$155,5,0)</f>
        <v>1.2</v>
      </c>
      <c r="K273" s="92">
        <f>VLOOKUP(Workouts[[#This Row],[Tréner]],Data!$N$32:$O$48,2,0)</f>
        <v>2.5</v>
      </c>
      <c r="L273" s="90">
        <f>(Workouts[[#This Row],[Body za Umiestnenie]]+Workouts[[#This Row],[Body Účasť]])*Workouts[[#This Row],[koef. hráča]]</f>
        <v>9.6</v>
      </c>
      <c r="M273" s="52" t="str">
        <f>VLOOKUP(Workouts[[#This Row],[Meno Priezvisko]],Data!$E$62:$G$155,2,0)</f>
        <v>POHODA Trnava</v>
      </c>
      <c r="N273" s="85">
        <f>Workouts[[#This Row],[Body spolu]]*Workouts[[#This Row],[koef. Trénera]]</f>
        <v>24</v>
      </c>
      <c r="O273" s="52" t="str">
        <f>VLOOKUP(Workouts[[#This Row],[Meno Priezvisko]],Data!$E$62:$G$155,3,0)</f>
        <v>Varga, Patrik</v>
      </c>
      <c r="P273" s="10"/>
      <c r="X273"/>
      <c r="Y273"/>
      <c r="AB273"/>
      <c r="AC273"/>
    </row>
    <row r="274" spans="2:29" ht="18" x14ac:dyDescent="0.25">
      <c r="B274" s="29">
        <v>46152</v>
      </c>
      <c r="C274" s="91" t="s">
        <v>224</v>
      </c>
      <c r="D274" s="17" t="s">
        <v>84</v>
      </c>
      <c r="E274" s="10" t="s">
        <v>16</v>
      </c>
      <c r="F274" s="19">
        <f>VLOOKUP(E274,Data!$I$21:$J$30,2,FALSE)</f>
        <v>2</v>
      </c>
      <c r="G274" s="14">
        <v>3</v>
      </c>
      <c r="H274" s="14">
        <v>8</v>
      </c>
      <c r="I274" s="19">
        <f t="shared" si="18"/>
        <v>5</v>
      </c>
      <c r="J274" s="88">
        <f>VLOOKUP(Workouts[[#This Row],[Meno Priezvisko]],Data!$E$62:$I$155,5,0)</f>
        <v>1.05</v>
      </c>
      <c r="K274" s="92">
        <f>VLOOKUP(Workouts[[#This Row],[Tréner]],Data!$N$32:$O$48,2,0)</f>
        <v>1.5</v>
      </c>
      <c r="L274" s="90">
        <f>(Workouts[[#This Row],[Body za Umiestnenie]]+Workouts[[#This Row],[Body Účasť]])*Workouts[[#This Row],[koef. hráča]]</f>
        <v>7.3500000000000005</v>
      </c>
      <c r="M274" s="52" t="str">
        <f>VLOOKUP(Workouts[[#This Row],[Meno Priezvisko]],Data!$E$62:$G$155,2,0)</f>
        <v>BALDI KE</v>
      </c>
      <c r="N274" s="85">
        <f>Workouts[[#This Row],[Body spolu]]*Workouts[[#This Row],[koef. Trénera]]</f>
        <v>11.025</v>
      </c>
      <c r="O274" s="52" t="str">
        <f>VLOOKUP(Workouts[[#This Row],[Meno Priezvisko]],Data!$E$62:$G$155,3,0)</f>
        <v>Kuchárik, Tomáš</v>
      </c>
      <c r="P274" s="10"/>
      <c r="X274"/>
      <c r="Y274"/>
      <c r="AB274"/>
      <c r="AC274"/>
    </row>
    <row r="275" spans="2:29" ht="18" x14ac:dyDescent="0.25">
      <c r="B275" s="29">
        <v>46152</v>
      </c>
      <c r="C275" s="91" t="s">
        <v>224</v>
      </c>
      <c r="D275" s="17" t="s">
        <v>80</v>
      </c>
      <c r="E275" s="10" t="s">
        <v>16</v>
      </c>
      <c r="F275" s="19">
        <f>VLOOKUP(E275,Data!$I$21:$J$30,2,FALSE)</f>
        <v>2</v>
      </c>
      <c r="G275" s="14">
        <v>4</v>
      </c>
      <c r="H275" s="14">
        <v>8</v>
      </c>
      <c r="I275" s="19">
        <f t="shared" si="18"/>
        <v>4</v>
      </c>
      <c r="J275" s="88">
        <f>VLOOKUP(Workouts[[#This Row],[Meno Priezvisko]],Data!$E$62:$I$155,5,0)</f>
        <v>1.05</v>
      </c>
      <c r="K275" s="92">
        <f>VLOOKUP(Workouts[[#This Row],[Tréner]],Data!$N$32:$O$48,2,0)</f>
        <v>1.5</v>
      </c>
      <c r="L275" s="90">
        <f>(Workouts[[#This Row],[Body za Umiestnenie]]+Workouts[[#This Row],[Body Účasť]])*Workouts[[#This Row],[koef. hráča]]</f>
        <v>6.3000000000000007</v>
      </c>
      <c r="M275" s="52" t="str">
        <f>VLOOKUP(Workouts[[#This Row],[Meno Priezvisko]],Data!$E$62:$G$155,2,0)</f>
        <v>BALDI KE</v>
      </c>
      <c r="N275" s="85">
        <f>Workouts[[#This Row],[Body spolu]]*Workouts[[#This Row],[koef. Trénera]]</f>
        <v>9.4500000000000011</v>
      </c>
      <c r="O275" s="52" t="str">
        <f>VLOOKUP(Workouts[[#This Row],[Meno Priezvisko]],Data!$E$62:$G$155,3,0)</f>
        <v>Kuchárik, Tomáš</v>
      </c>
      <c r="P275" s="10"/>
      <c r="X275"/>
      <c r="Y275"/>
      <c r="AB275"/>
      <c r="AC275"/>
    </row>
    <row r="276" spans="2:29" ht="18" x14ac:dyDescent="0.25">
      <c r="B276" s="29">
        <v>46152</v>
      </c>
      <c r="C276" s="91" t="s">
        <v>224</v>
      </c>
      <c r="D276" s="17" t="s">
        <v>83</v>
      </c>
      <c r="E276" s="10" t="s">
        <v>16</v>
      </c>
      <c r="F276" s="19">
        <f>VLOOKUP(E276,Data!$I$21:$J$30,2,FALSE)</f>
        <v>2</v>
      </c>
      <c r="G276" s="14">
        <v>5</v>
      </c>
      <c r="H276" s="14">
        <v>8</v>
      </c>
      <c r="I276" s="19">
        <f t="shared" si="18"/>
        <v>3</v>
      </c>
      <c r="J276" s="88">
        <f>VLOOKUP(Workouts[[#This Row],[Meno Priezvisko]],Data!$E$62:$I$155,5,0)</f>
        <v>1.05</v>
      </c>
      <c r="K276" s="92">
        <f>VLOOKUP(Workouts[[#This Row],[Tréner]],Data!$N$32:$O$48,2,0)</f>
        <v>1.5</v>
      </c>
      <c r="L276" s="90">
        <f>(Workouts[[#This Row],[Body za Umiestnenie]]+Workouts[[#This Row],[Body Účasť]])*Workouts[[#This Row],[koef. hráča]]</f>
        <v>5.25</v>
      </c>
      <c r="M276" s="52" t="str">
        <f>VLOOKUP(Workouts[[#This Row],[Meno Priezvisko]],Data!$E$62:$G$155,2,0)</f>
        <v>BALDI KE</v>
      </c>
      <c r="N276" s="85">
        <f>Workouts[[#This Row],[Body spolu]]*Workouts[[#This Row],[koef. Trénera]]</f>
        <v>7.875</v>
      </c>
      <c r="O276" s="52" t="str">
        <f>VLOOKUP(Workouts[[#This Row],[Meno Priezvisko]],Data!$E$62:$G$155,3,0)</f>
        <v>Kuchárik, Tomáš</v>
      </c>
      <c r="P276" s="10"/>
      <c r="X276"/>
      <c r="Y276"/>
      <c r="AB276"/>
      <c r="AC276"/>
    </row>
    <row r="277" spans="2:29" ht="18" x14ac:dyDescent="0.25">
      <c r="B277" s="29">
        <v>46152</v>
      </c>
      <c r="C277" s="91" t="s">
        <v>224</v>
      </c>
      <c r="D277" s="17" t="s">
        <v>159</v>
      </c>
      <c r="E277" s="10" t="s">
        <v>16</v>
      </c>
      <c r="F277" s="19">
        <f>VLOOKUP(E277,Data!$I$21:$J$30,2,FALSE)</f>
        <v>2</v>
      </c>
      <c r="G277" s="14">
        <v>6</v>
      </c>
      <c r="H277" s="14">
        <v>8</v>
      </c>
      <c r="I277" s="19">
        <f t="shared" si="18"/>
        <v>2</v>
      </c>
      <c r="J277" s="88">
        <f>VLOOKUP(Workouts[[#This Row],[Meno Priezvisko]],Data!$E$62:$I$155,5,0)</f>
        <v>1.05</v>
      </c>
      <c r="K277" s="92">
        <f>VLOOKUP(Workouts[[#This Row],[Tréner]],Data!$N$32:$O$48,2,0)</f>
        <v>1.5</v>
      </c>
      <c r="L277" s="90">
        <f>(Workouts[[#This Row],[Body za Umiestnenie]]+Workouts[[#This Row],[Body Účasť]])*Workouts[[#This Row],[koef. hráča]]</f>
        <v>4.2</v>
      </c>
      <c r="M277" s="52" t="str">
        <f>VLOOKUP(Workouts[[#This Row],[Meno Priezvisko]],Data!$E$62:$G$155,2,0)</f>
        <v>BALDI KE</v>
      </c>
      <c r="N277" s="85">
        <f>Workouts[[#This Row],[Body spolu]]*Workouts[[#This Row],[koef. Trénera]]</f>
        <v>6.3000000000000007</v>
      </c>
      <c r="O277" s="52" t="str">
        <f>VLOOKUP(Workouts[[#This Row],[Meno Priezvisko]],Data!$E$62:$G$155,3,0)</f>
        <v>Fecák, Tomáš</v>
      </c>
      <c r="P277" s="10"/>
      <c r="X277"/>
      <c r="Y277"/>
      <c r="AB277"/>
      <c r="AC277"/>
    </row>
    <row r="278" spans="2:29" ht="18" x14ac:dyDescent="0.25">
      <c r="B278" s="29">
        <v>46152</v>
      </c>
      <c r="C278" s="91" t="s">
        <v>224</v>
      </c>
      <c r="D278" s="17" t="s">
        <v>244</v>
      </c>
      <c r="E278" s="10" t="s">
        <v>16</v>
      </c>
      <c r="F278" s="19">
        <f>VLOOKUP(E278,Data!$I$21:$J$30,2,FALSE)</f>
        <v>2</v>
      </c>
      <c r="G278" s="14">
        <v>7</v>
      </c>
      <c r="H278" s="14">
        <v>8</v>
      </c>
      <c r="I278" s="19">
        <f t="shared" si="18"/>
        <v>1</v>
      </c>
      <c r="J278" s="88">
        <f>VLOOKUP(Workouts[[#This Row],[Meno Priezvisko]],Data!$E$62:$I$155,5,0)</f>
        <v>1</v>
      </c>
      <c r="K278" s="92" t="e">
        <f>VLOOKUP(Workouts[[#This Row],[Tréner]],Data!$N$32:$O$48,2,0)</f>
        <v>#N/A</v>
      </c>
      <c r="L278" s="90">
        <f>(Workouts[[#This Row],[Body za Umiestnenie]]+Workouts[[#This Row],[Body Účasť]])*Workouts[[#This Row],[koef. hráča]]</f>
        <v>3</v>
      </c>
      <c r="M278" s="52" t="str">
        <f>VLOOKUP(Workouts[[#This Row],[Meno Priezvisko]],Data!$E$62:$G$155,2,0)</f>
        <v>BALDI KE</v>
      </c>
      <c r="N278" s="85" t="e">
        <f>Workouts[[#This Row],[Body spolu]]*Workouts[[#This Row],[koef. Trénera]]</f>
        <v>#N/A</v>
      </c>
      <c r="O278" s="52" t="str">
        <f>VLOOKUP(Workouts[[#This Row],[Meno Priezvisko]],Data!$E$62:$G$155,3,0)</f>
        <v>CHÝBA</v>
      </c>
      <c r="P278" s="10"/>
      <c r="X278"/>
      <c r="Y278"/>
      <c r="AB278"/>
      <c r="AC278"/>
    </row>
    <row r="279" spans="2:29" ht="18" x14ac:dyDescent="0.25">
      <c r="B279" s="29">
        <v>46152</v>
      </c>
      <c r="C279" s="91" t="s">
        <v>224</v>
      </c>
      <c r="D279" s="17" t="s">
        <v>56</v>
      </c>
      <c r="E279" s="10" t="s">
        <v>16</v>
      </c>
      <c r="F279" s="19">
        <f>VLOOKUP(E279,Data!$I$21:$J$30,2,FALSE)</f>
        <v>2</v>
      </c>
      <c r="G279" s="14">
        <v>8</v>
      </c>
      <c r="H279" s="14">
        <v>8</v>
      </c>
      <c r="I279" s="19"/>
      <c r="J279" s="88">
        <f>VLOOKUP(Workouts[[#This Row],[Meno Priezvisko]],Data!$E$62:$I$155,5,0)</f>
        <v>1.05</v>
      </c>
      <c r="K279" s="92">
        <f>VLOOKUP(Workouts[[#This Row],[Tréner]],Data!$N$32:$O$48,2,0)</f>
        <v>1.5</v>
      </c>
      <c r="L279" s="90">
        <f>(Workouts[[#This Row],[Body za Umiestnenie]]+Workouts[[#This Row],[Body Účasť]])*Workouts[[#This Row],[koef. hráča]]</f>
        <v>2.1</v>
      </c>
      <c r="M279" s="52" t="str">
        <f>VLOOKUP(Workouts[[#This Row],[Meno Priezvisko]],Data!$E$62:$G$155,2,0)</f>
        <v>BALDI KE</v>
      </c>
      <c r="N279" s="85">
        <f>Workouts[[#This Row],[Body spolu]]*Workouts[[#This Row],[koef. Trénera]]</f>
        <v>3.1500000000000004</v>
      </c>
      <c r="O279" s="52" t="str">
        <f>VLOOKUP(Workouts[[#This Row],[Meno Priezvisko]],Data!$E$62:$G$155,3,0)</f>
        <v>Koctur, Tomáš</v>
      </c>
      <c r="P279" s="10"/>
      <c r="X279"/>
      <c r="Y279"/>
      <c r="AB279"/>
      <c r="AC279"/>
    </row>
    <row r="280" spans="2:29" ht="18" x14ac:dyDescent="0.25">
      <c r="B280" s="29">
        <v>46159</v>
      </c>
      <c r="C280" s="91" t="s">
        <v>224</v>
      </c>
      <c r="D280" s="17" t="s">
        <v>156</v>
      </c>
      <c r="E280" s="10" t="s">
        <v>16</v>
      </c>
      <c r="F280" s="19">
        <f>VLOOKUP(E280,Data!$I$21:$J$30,2,FALSE)</f>
        <v>2</v>
      </c>
      <c r="G280" s="14">
        <v>1</v>
      </c>
      <c r="H280" s="14">
        <v>6</v>
      </c>
      <c r="I280" s="19">
        <f t="shared" si="18"/>
        <v>5</v>
      </c>
      <c r="J280" s="88">
        <f>VLOOKUP(Workouts[[#This Row],[Meno Priezvisko]],Data!$E$62:$I$155,5,0)</f>
        <v>1.05</v>
      </c>
      <c r="K280" s="92">
        <f>VLOOKUP(Workouts[[#This Row],[Tréner]],Data!$N$32:$O$48,2,0)</f>
        <v>1</v>
      </c>
      <c r="L280" s="90">
        <f>(Workouts[[#This Row],[Body za Umiestnenie]]+Workouts[[#This Row],[Body Účasť]])*Workouts[[#This Row],[koef. hráča]]</f>
        <v>7.3500000000000005</v>
      </c>
      <c r="M280" s="52" t="str">
        <f>VLOOKUP(Workouts[[#This Row],[Meno Priezvisko]],Data!$E$62:$G$155,2,0)</f>
        <v>ŠK Pionierska</v>
      </c>
      <c r="N280" s="85">
        <f>Workouts[[#This Row],[Body spolu]]*Workouts[[#This Row],[koef. Trénera]]</f>
        <v>7.3500000000000005</v>
      </c>
      <c r="O280" s="52" t="str">
        <f>VLOOKUP(Workouts[[#This Row],[Meno Priezvisko]],Data!$E$62:$G$155,3,0)</f>
        <v>Ontong, Daniel</v>
      </c>
      <c r="P280" s="10"/>
      <c r="X280"/>
      <c r="Y280"/>
      <c r="AB280"/>
      <c r="AC280"/>
    </row>
    <row r="281" spans="2:29" ht="18" x14ac:dyDescent="0.25">
      <c r="B281" s="29">
        <v>46159</v>
      </c>
      <c r="C281" s="91" t="s">
        <v>224</v>
      </c>
      <c r="D281" s="17" t="s">
        <v>298</v>
      </c>
      <c r="E281" s="10" t="s">
        <v>16</v>
      </c>
      <c r="F281" s="19">
        <f>VLOOKUP(E281,Data!$I$21:$J$30,2,FALSE)</f>
        <v>2</v>
      </c>
      <c r="G281" s="14">
        <v>2</v>
      </c>
      <c r="H281" s="14">
        <v>6</v>
      </c>
      <c r="I281" s="19">
        <f t="shared" ref="I281:I291" si="19">H281-G281</f>
        <v>4</v>
      </c>
      <c r="J281" s="88">
        <f>VLOOKUP(Workouts[[#This Row],[Meno Priezvisko]],Data!$E$62:$I$155,5,0)</f>
        <v>1</v>
      </c>
      <c r="K281" s="92">
        <f>VLOOKUP(Workouts[[#This Row],[Tréner]],Data!$N$32:$O$48,2,0)</f>
        <v>1</v>
      </c>
      <c r="L281" s="90">
        <f>(Workouts[[#This Row],[Body za Umiestnenie]]+Workouts[[#This Row],[Body Účasť]])*Workouts[[#This Row],[koef. hráča]]</f>
        <v>6</v>
      </c>
      <c r="M281" s="52" t="str">
        <f>VLOOKUP(Workouts[[#This Row],[Meno Priezvisko]],Data!$E$62:$G$155,2,0)</f>
        <v>ŠK Pionierska</v>
      </c>
      <c r="N281" s="85">
        <f>Workouts[[#This Row],[Body spolu]]*Workouts[[#This Row],[koef. Trénera]]</f>
        <v>6</v>
      </c>
      <c r="O281" s="52" t="str">
        <f>VLOOKUP(Workouts[[#This Row],[Meno Priezvisko]],Data!$E$62:$G$155,3,0)</f>
        <v>Ontong, Daniel</v>
      </c>
      <c r="P281" s="10"/>
      <c r="X281"/>
      <c r="Y281"/>
      <c r="AB281"/>
      <c r="AC281"/>
    </row>
    <row r="282" spans="2:29" ht="18" x14ac:dyDescent="0.25">
      <c r="B282" s="29">
        <v>46159</v>
      </c>
      <c r="C282" s="91" t="s">
        <v>224</v>
      </c>
      <c r="D282" s="17" t="s">
        <v>161</v>
      </c>
      <c r="E282" s="10" t="s">
        <v>16</v>
      </c>
      <c r="F282" s="19">
        <f>VLOOKUP(E282,Data!$I$21:$J$30,2,FALSE)</f>
        <v>2</v>
      </c>
      <c r="G282" s="14">
        <v>3</v>
      </c>
      <c r="H282" s="14">
        <v>6</v>
      </c>
      <c r="I282" s="19">
        <f t="shared" si="19"/>
        <v>3</v>
      </c>
      <c r="J282" s="88">
        <f>VLOOKUP(Workouts[[#This Row],[Meno Priezvisko]],Data!$E$62:$I$155,5,0)</f>
        <v>1.05</v>
      </c>
      <c r="K282" s="92">
        <f>VLOOKUP(Workouts[[#This Row],[Tréner]],Data!$N$32:$O$48,2,0)</f>
        <v>1.5</v>
      </c>
      <c r="L282" s="90">
        <f>(Workouts[[#This Row],[Body za Umiestnenie]]+Workouts[[#This Row],[Body Účasť]])*Workouts[[#This Row],[koef. hráča]]</f>
        <v>5.25</v>
      </c>
      <c r="M282" s="52" t="str">
        <f>VLOOKUP(Workouts[[#This Row],[Meno Priezvisko]],Data!$E$62:$G$155,2,0)</f>
        <v>ŠK Pionierska</v>
      </c>
      <c r="N282" s="85">
        <f>Workouts[[#This Row],[Body spolu]]*Workouts[[#This Row],[koef. Trénera]]</f>
        <v>7.875</v>
      </c>
      <c r="O282" s="52" t="str">
        <f>VLOOKUP(Workouts[[#This Row],[Meno Priezvisko]],Data!$E$62:$G$155,3,0)</f>
        <v>Kohlerová, Klára</v>
      </c>
      <c r="P282" s="10"/>
      <c r="X282"/>
      <c r="Y282"/>
      <c r="AB282"/>
      <c r="AC282"/>
    </row>
    <row r="283" spans="2:29" ht="18" x14ac:dyDescent="0.25">
      <c r="B283" s="29">
        <v>46159</v>
      </c>
      <c r="C283" s="91" t="s">
        <v>224</v>
      </c>
      <c r="D283" s="17" t="s">
        <v>108</v>
      </c>
      <c r="E283" s="10" t="s">
        <v>16</v>
      </c>
      <c r="F283" s="19">
        <f>VLOOKUP(E283,Data!$I$21:$J$30,2,FALSE)</f>
        <v>2</v>
      </c>
      <c r="G283" s="14">
        <v>4</v>
      </c>
      <c r="H283" s="14">
        <v>6</v>
      </c>
      <c r="I283" s="19">
        <f t="shared" si="19"/>
        <v>2</v>
      </c>
      <c r="J283" s="88">
        <f>VLOOKUP(Workouts[[#This Row],[Meno Priezvisko]],Data!$E$62:$I$155,5,0)</f>
        <v>1.05</v>
      </c>
      <c r="K283" s="92">
        <f>VLOOKUP(Workouts[[#This Row],[Tréner]],Data!$N$32:$O$48,2,0)</f>
        <v>1</v>
      </c>
      <c r="L283" s="90">
        <f>(Workouts[[#This Row],[Body za Umiestnenie]]+Workouts[[#This Row],[Body Účasť]])*Workouts[[#This Row],[koef. hráča]]</f>
        <v>4.2</v>
      </c>
      <c r="M283" s="52" t="str">
        <f>VLOOKUP(Workouts[[#This Row],[Meno Priezvisko]],Data!$E$62:$G$155,2,0)</f>
        <v>ŠK Pionierska</v>
      </c>
      <c r="N283" s="85">
        <f>Workouts[[#This Row],[Body spolu]]*Workouts[[#This Row],[koef. Trénera]]</f>
        <v>4.2</v>
      </c>
      <c r="O283" s="52" t="str">
        <f>VLOOKUP(Workouts[[#This Row],[Meno Priezvisko]],Data!$E$62:$G$155,3,0)</f>
        <v>Ontong, Daniel</v>
      </c>
      <c r="P283" s="10"/>
      <c r="X283"/>
      <c r="Y283"/>
      <c r="AB283"/>
      <c r="AC283"/>
    </row>
    <row r="284" spans="2:29" ht="18" x14ac:dyDescent="0.25">
      <c r="B284" s="29">
        <v>46159</v>
      </c>
      <c r="C284" s="91" t="s">
        <v>224</v>
      </c>
      <c r="D284" s="17" t="s">
        <v>273</v>
      </c>
      <c r="E284" s="10" t="s">
        <v>16</v>
      </c>
      <c r="F284" s="19">
        <f>VLOOKUP(E284,Data!$I$21:$J$30,2,FALSE)</f>
        <v>2</v>
      </c>
      <c r="G284" s="14">
        <v>5</v>
      </c>
      <c r="H284" s="14">
        <v>6</v>
      </c>
      <c r="I284" s="19">
        <f t="shared" si="19"/>
        <v>1</v>
      </c>
      <c r="J284" s="88">
        <f>VLOOKUP(Workouts[[#This Row],[Meno Priezvisko]],Data!$E$62:$I$155,5,0)</f>
        <v>1</v>
      </c>
      <c r="K284" s="92">
        <f>VLOOKUP(Workouts[[#This Row],[Tréner]],Data!$N$32:$O$48,2,0)</f>
        <v>1</v>
      </c>
      <c r="L284" s="90">
        <f>(Workouts[[#This Row],[Body za Umiestnenie]]+Workouts[[#This Row],[Body Účasť]])*Workouts[[#This Row],[koef. hráča]]</f>
        <v>3</v>
      </c>
      <c r="M284" s="52" t="str">
        <f>VLOOKUP(Workouts[[#This Row],[Meno Priezvisko]],Data!$E$62:$G$155,2,0)</f>
        <v>ŠK Pionierska</v>
      </c>
      <c r="N284" s="85">
        <f>Workouts[[#This Row],[Body spolu]]*Workouts[[#This Row],[koef. Trénera]]</f>
        <v>3</v>
      </c>
      <c r="O284" s="52" t="str">
        <f>VLOOKUP(Workouts[[#This Row],[Meno Priezvisko]],Data!$E$62:$G$155,3,0)</f>
        <v>Ontong, Daniel</v>
      </c>
      <c r="P284" s="10"/>
      <c r="X284"/>
      <c r="Y284"/>
      <c r="AB284"/>
      <c r="AC284"/>
    </row>
    <row r="285" spans="2:29" ht="18" x14ac:dyDescent="0.25">
      <c r="B285" s="29">
        <v>46159</v>
      </c>
      <c r="C285" s="91" t="s">
        <v>224</v>
      </c>
      <c r="D285" s="17" t="s">
        <v>105</v>
      </c>
      <c r="E285" s="10" t="s">
        <v>16</v>
      </c>
      <c r="F285" s="19">
        <f>VLOOKUP(E285,Data!$I$21:$J$30,2,FALSE)</f>
        <v>2</v>
      </c>
      <c r="G285" s="14">
        <v>6</v>
      </c>
      <c r="H285" s="14">
        <v>6</v>
      </c>
      <c r="I285" s="19"/>
      <c r="J285" s="88">
        <f>VLOOKUP(Workouts[[#This Row],[Meno Priezvisko]],Data!$E$62:$I$155,5,0)</f>
        <v>1.05</v>
      </c>
      <c r="K285" s="92">
        <f>VLOOKUP(Workouts[[#This Row],[Tréner]],Data!$N$32:$O$48,2,0)</f>
        <v>1</v>
      </c>
      <c r="L285" s="90">
        <f>(Workouts[[#This Row],[Body za Umiestnenie]]+Workouts[[#This Row],[Body Účasť]])*Workouts[[#This Row],[koef. hráča]]</f>
        <v>2.1</v>
      </c>
      <c r="M285" s="52" t="str">
        <f>VLOOKUP(Workouts[[#This Row],[Meno Priezvisko]],Data!$E$62:$G$155,2,0)</f>
        <v>ŠK Pionierska</v>
      </c>
      <c r="N285" s="85">
        <f>Workouts[[#This Row],[Body spolu]]*Workouts[[#This Row],[koef. Trénera]]</f>
        <v>2.1</v>
      </c>
      <c r="O285" s="52" t="str">
        <f>VLOOKUP(Workouts[[#This Row],[Meno Priezvisko]],Data!$E$62:$G$155,3,0)</f>
        <v>Ontong, Daniel</v>
      </c>
      <c r="P285" s="10"/>
      <c r="X285"/>
      <c r="Y285"/>
      <c r="AB285"/>
      <c r="AC285"/>
    </row>
    <row r="286" spans="2:29" ht="18" x14ac:dyDescent="0.25">
      <c r="B286" s="29">
        <v>46159</v>
      </c>
      <c r="C286" s="91" t="s">
        <v>224</v>
      </c>
      <c r="D286" s="17" t="s">
        <v>275</v>
      </c>
      <c r="E286" s="10" t="s">
        <v>16</v>
      </c>
      <c r="F286" s="19">
        <f>VLOOKUP(E286,Data!$I$21:$J$30,2,FALSE)</f>
        <v>2</v>
      </c>
      <c r="G286" s="14">
        <v>1</v>
      </c>
      <c r="H286" s="14">
        <v>7</v>
      </c>
      <c r="I286" s="19">
        <f t="shared" si="19"/>
        <v>6</v>
      </c>
      <c r="J286" s="88">
        <f>VLOOKUP(Workouts[[#This Row],[Meno Priezvisko]],Data!$E$62:$I$155,5,0)</f>
        <v>1</v>
      </c>
      <c r="K286" s="92">
        <f>VLOOKUP(Workouts[[#This Row],[Tréner]],Data!$N$32:$O$48,2,0)</f>
        <v>1.5</v>
      </c>
      <c r="L286" s="90">
        <f>(Workouts[[#This Row],[Body za Umiestnenie]]+Workouts[[#This Row],[Body Účasť]])*Workouts[[#This Row],[koef. hráča]]</f>
        <v>8</v>
      </c>
      <c r="M286" s="52" t="str">
        <f>VLOOKUP(Workouts[[#This Row],[Meno Priezvisko]],Data!$E$62:$G$155,2,0)</f>
        <v>ŠK Pionierska</v>
      </c>
      <c r="N286" s="85">
        <f>Workouts[[#This Row],[Body spolu]]*Workouts[[#This Row],[koef. Trénera]]</f>
        <v>12</v>
      </c>
      <c r="O286" s="52" t="str">
        <f>VLOOKUP(Workouts[[#This Row],[Meno Priezvisko]],Data!$E$62:$G$155,3,0)</f>
        <v>Kohlerová, Klára</v>
      </c>
      <c r="P286" s="10"/>
      <c r="X286"/>
      <c r="Y286"/>
      <c r="AB286"/>
      <c r="AC286"/>
    </row>
    <row r="287" spans="2:29" ht="18" x14ac:dyDescent="0.25">
      <c r="B287" s="29">
        <v>46159</v>
      </c>
      <c r="C287" s="91" t="s">
        <v>224</v>
      </c>
      <c r="D287" s="17" t="s">
        <v>276</v>
      </c>
      <c r="E287" s="10" t="s">
        <v>16</v>
      </c>
      <c r="F287" s="19">
        <f>VLOOKUP(E287,Data!$I$21:$J$30,2,FALSE)</f>
        <v>2</v>
      </c>
      <c r="G287" s="14">
        <v>2</v>
      </c>
      <c r="H287" s="14">
        <v>7</v>
      </c>
      <c r="I287" s="19">
        <f t="shared" si="19"/>
        <v>5</v>
      </c>
      <c r="J287" s="88">
        <f>VLOOKUP(Workouts[[#This Row],[Meno Priezvisko]],Data!$E$62:$I$155,5,0)</f>
        <v>1</v>
      </c>
      <c r="K287" s="92">
        <f>VLOOKUP(Workouts[[#This Row],[Tréner]],Data!$N$32:$O$48,2,0)</f>
        <v>1</v>
      </c>
      <c r="L287" s="90">
        <f>(Workouts[[#This Row],[Body za Umiestnenie]]+Workouts[[#This Row],[Body Účasť]])*Workouts[[#This Row],[koef. hráča]]</f>
        <v>7</v>
      </c>
      <c r="M287" s="52" t="str">
        <f>VLOOKUP(Workouts[[#This Row],[Meno Priezvisko]],Data!$E$62:$G$155,2,0)</f>
        <v>ŠK Pionierska</v>
      </c>
      <c r="N287" s="85">
        <f>Workouts[[#This Row],[Body spolu]]*Workouts[[#This Row],[koef. Trénera]]</f>
        <v>7</v>
      </c>
      <c r="O287" s="52" t="str">
        <f>VLOOKUP(Workouts[[#This Row],[Meno Priezvisko]],Data!$E$62:$G$155,3,0)</f>
        <v>Amzler, Peter</v>
      </c>
      <c r="P287" s="10"/>
      <c r="X287"/>
      <c r="Y287"/>
      <c r="AB287"/>
      <c r="AC287"/>
    </row>
    <row r="288" spans="2:29" ht="18" x14ac:dyDescent="0.25">
      <c r="B288" s="29">
        <v>46159</v>
      </c>
      <c r="C288" s="91" t="s">
        <v>224</v>
      </c>
      <c r="D288" s="17" t="s">
        <v>277</v>
      </c>
      <c r="E288" s="10" t="s">
        <v>16</v>
      </c>
      <c r="F288" s="19">
        <f>VLOOKUP(E288,Data!$I$21:$J$30,2,FALSE)</f>
        <v>2</v>
      </c>
      <c r="G288" s="14">
        <v>3</v>
      </c>
      <c r="H288" s="14">
        <v>7</v>
      </c>
      <c r="I288" s="19">
        <f t="shared" si="19"/>
        <v>4</v>
      </c>
      <c r="J288" s="88">
        <f>VLOOKUP(Workouts[[#This Row],[Meno Priezvisko]],Data!$E$62:$I$155,5,0)</f>
        <v>1</v>
      </c>
      <c r="K288" s="92">
        <f>VLOOKUP(Workouts[[#This Row],[Tréner]],Data!$N$32:$O$48,2,0)</f>
        <v>1</v>
      </c>
      <c r="L288" s="90">
        <f>(Workouts[[#This Row],[Body za Umiestnenie]]+Workouts[[#This Row],[Body Účasť]])*Workouts[[#This Row],[koef. hráča]]</f>
        <v>6</v>
      </c>
      <c r="M288" s="52" t="str">
        <f>VLOOKUP(Workouts[[#This Row],[Meno Priezvisko]],Data!$E$62:$G$155,2,0)</f>
        <v>ŠK Pionierska</v>
      </c>
      <c r="N288" s="85">
        <f>Workouts[[#This Row],[Body spolu]]*Workouts[[#This Row],[koef. Trénera]]</f>
        <v>6</v>
      </c>
      <c r="O288" s="52" t="str">
        <f>VLOOKUP(Workouts[[#This Row],[Meno Priezvisko]],Data!$E$62:$G$155,3,0)</f>
        <v>Trutz, Tomáš</v>
      </c>
      <c r="P288" s="10"/>
      <c r="X288"/>
      <c r="Y288"/>
      <c r="AB288"/>
      <c r="AC288"/>
    </row>
    <row r="289" spans="2:29" ht="18" x14ac:dyDescent="0.25">
      <c r="B289" s="29">
        <v>46159</v>
      </c>
      <c r="C289" s="91" t="s">
        <v>224</v>
      </c>
      <c r="D289" s="17" t="s">
        <v>278</v>
      </c>
      <c r="E289" s="10" t="s">
        <v>16</v>
      </c>
      <c r="F289" s="19">
        <f>VLOOKUP(E289,Data!$I$21:$J$30,2,FALSE)</f>
        <v>2</v>
      </c>
      <c r="G289" s="14">
        <v>4</v>
      </c>
      <c r="H289" s="14">
        <v>7</v>
      </c>
      <c r="I289" s="19">
        <f t="shared" si="19"/>
        <v>3</v>
      </c>
      <c r="J289" s="88">
        <f>VLOOKUP(Workouts[[#This Row],[Meno Priezvisko]],Data!$E$62:$I$155,5,0)</f>
        <v>1</v>
      </c>
      <c r="K289" s="92">
        <f>VLOOKUP(Workouts[[#This Row],[Tréner]],Data!$N$32:$O$48,2,0)</f>
        <v>1</v>
      </c>
      <c r="L289" s="90">
        <f>(Workouts[[#This Row],[Body za Umiestnenie]]+Workouts[[#This Row],[Body Účasť]])*Workouts[[#This Row],[koef. hráča]]</f>
        <v>5</v>
      </c>
      <c r="M289" s="52" t="str">
        <f>VLOOKUP(Workouts[[#This Row],[Meno Priezvisko]],Data!$E$62:$G$155,2,0)</f>
        <v>ŠK Pionierska</v>
      </c>
      <c r="N289" s="85">
        <f>Workouts[[#This Row],[Body spolu]]*Workouts[[#This Row],[koef. Trénera]]</f>
        <v>5</v>
      </c>
      <c r="O289" s="52" t="str">
        <f>VLOOKUP(Workouts[[#This Row],[Meno Priezvisko]],Data!$E$62:$G$155,3,0)</f>
        <v>Trutz, Tomáš</v>
      </c>
      <c r="P289" s="10"/>
      <c r="X289"/>
      <c r="Y289"/>
      <c r="AB289"/>
      <c r="AC289"/>
    </row>
    <row r="290" spans="2:29" ht="18" x14ac:dyDescent="0.25">
      <c r="B290" s="29">
        <v>46159</v>
      </c>
      <c r="C290" s="91" t="s">
        <v>224</v>
      </c>
      <c r="D290" s="17" t="s">
        <v>279</v>
      </c>
      <c r="E290" s="10" t="s">
        <v>16</v>
      </c>
      <c r="F290" s="19">
        <f>VLOOKUP(E290,Data!$I$21:$J$30,2,FALSE)</f>
        <v>2</v>
      </c>
      <c r="G290" s="14">
        <v>5</v>
      </c>
      <c r="H290" s="14">
        <v>7</v>
      </c>
      <c r="I290" s="19">
        <f t="shared" si="19"/>
        <v>2</v>
      </c>
      <c r="J290" s="88">
        <f>VLOOKUP(Workouts[[#This Row],[Meno Priezvisko]],Data!$E$62:$I$155,5,0)</f>
        <v>1</v>
      </c>
      <c r="K290" s="92">
        <f>VLOOKUP(Workouts[[#This Row],[Tréner]],Data!$N$32:$O$48,2,0)</f>
        <v>1</v>
      </c>
      <c r="L290" s="90">
        <f>(Workouts[[#This Row],[Body za Umiestnenie]]+Workouts[[#This Row],[Body Účasť]])*Workouts[[#This Row],[koef. hráča]]</f>
        <v>4</v>
      </c>
      <c r="M290" s="52" t="str">
        <f>VLOOKUP(Workouts[[#This Row],[Meno Priezvisko]],Data!$E$62:$G$155,2,0)</f>
        <v>ŠK Pionierska</v>
      </c>
      <c r="N290" s="85">
        <f>Workouts[[#This Row],[Body spolu]]*Workouts[[#This Row],[koef. Trénera]]</f>
        <v>4</v>
      </c>
      <c r="O290" s="52" t="str">
        <f>VLOOKUP(Workouts[[#This Row],[Meno Priezvisko]],Data!$E$62:$G$155,3,0)</f>
        <v>Ontong, Daniel</v>
      </c>
      <c r="P290" s="10"/>
      <c r="X290"/>
      <c r="Y290"/>
      <c r="AB290"/>
      <c r="AC290"/>
    </row>
    <row r="291" spans="2:29" ht="18" x14ac:dyDescent="0.25">
      <c r="B291" s="29">
        <v>46159</v>
      </c>
      <c r="C291" s="91" t="s">
        <v>224</v>
      </c>
      <c r="D291" s="17" t="s">
        <v>280</v>
      </c>
      <c r="E291" s="10" t="s">
        <v>16</v>
      </c>
      <c r="F291" s="19">
        <f>VLOOKUP(E291,Data!$I$21:$J$30,2,FALSE)</f>
        <v>2</v>
      </c>
      <c r="G291" s="14">
        <v>6</v>
      </c>
      <c r="H291" s="14">
        <v>7</v>
      </c>
      <c r="I291" s="19">
        <f t="shared" si="19"/>
        <v>1</v>
      </c>
      <c r="J291" s="88">
        <f>VLOOKUP(Workouts[[#This Row],[Meno Priezvisko]],Data!$E$62:$I$155,5,0)</f>
        <v>1</v>
      </c>
      <c r="K291" s="92">
        <f>VLOOKUP(Workouts[[#This Row],[Tréner]],Data!$N$32:$O$48,2,0)</f>
        <v>1</v>
      </c>
      <c r="L291" s="90">
        <f>(Workouts[[#This Row],[Body za Umiestnenie]]+Workouts[[#This Row],[Body Účasť]])*Workouts[[#This Row],[koef. hráča]]</f>
        <v>3</v>
      </c>
      <c r="M291" s="52" t="str">
        <f>VLOOKUP(Workouts[[#This Row],[Meno Priezvisko]],Data!$E$62:$G$155,2,0)</f>
        <v>ŠK Pionierska</v>
      </c>
      <c r="N291" s="85">
        <f>Workouts[[#This Row],[Body spolu]]*Workouts[[#This Row],[koef. Trénera]]</f>
        <v>3</v>
      </c>
      <c r="O291" s="52" t="str">
        <f>VLOOKUP(Workouts[[#This Row],[Meno Priezvisko]],Data!$E$62:$G$155,3,0)</f>
        <v>Trutz, Tomáš</v>
      </c>
      <c r="P291" s="10"/>
      <c r="X291"/>
      <c r="Y291"/>
      <c r="AB291"/>
      <c r="AC291"/>
    </row>
    <row r="292" spans="2:29" ht="18" x14ac:dyDescent="0.25">
      <c r="B292" s="29">
        <v>46159</v>
      </c>
      <c r="C292" s="91" t="s">
        <v>224</v>
      </c>
      <c r="D292" s="17" t="s">
        <v>281</v>
      </c>
      <c r="E292" s="10" t="s">
        <v>16</v>
      </c>
      <c r="F292" s="19">
        <f>VLOOKUP(E292,Data!$I$21:$J$30,2,FALSE)</f>
        <v>2</v>
      </c>
      <c r="G292" s="14">
        <v>7</v>
      </c>
      <c r="H292" s="14">
        <v>7</v>
      </c>
      <c r="I292" s="19"/>
      <c r="J292" s="88">
        <f>VLOOKUP(Workouts[[#This Row],[Meno Priezvisko]],Data!$E$62:$I$155,5,0)</f>
        <v>1</v>
      </c>
      <c r="K292" s="92">
        <f>VLOOKUP(Workouts[[#This Row],[Tréner]],Data!$N$32:$O$48,2,0)</f>
        <v>1.5</v>
      </c>
      <c r="L292" s="90">
        <f>(Workouts[[#This Row],[Body za Umiestnenie]]+Workouts[[#This Row],[Body Účasť]])*Workouts[[#This Row],[koef. hráča]]</f>
        <v>2</v>
      </c>
      <c r="M292" s="52" t="str">
        <f>VLOOKUP(Workouts[[#This Row],[Meno Priezvisko]],Data!$E$62:$G$155,2,0)</f>
        <v>ŠK Pionierska</v>
      </c>
      <c r="N292" s="85">
        <f>Workouts[[#This Row],[Body spolu]]*Workouts[[#This Row],[koef. Trénera]]</f>
        <v>3</v>
      </c>
      <c r="O292" s="52" t="str">
        <f>VLOOKUP(Workouts[[#This Row],[Meno Priezvisko]],Data!$E$62:$G$155,3,0)</f>
        <v>Kohlerová, Klára</v>
      </c>
      <c r="P292" s="10"/>
      <c r="X292"/>
      <c r="Y292"/>
      <c r="AB292"/>
      <c r="AC292"/>
    </row>
    <row r="293" spans="2:29" ht="18" x14ac:dyDescent="0.25">
      <c r="B293" s="29">
        <v>46159</v>
      </c>
      <c r="C293" s="91" t="s">
        <v>224</v>
      </c>
      <c r="D293" s="17" t="s">
        <v>70</v>
      </c>
      <c r="E293" s="10" t="s">
        <v>16</v>
      </c>
      <c r="F293" s="19">
        <f>VLOOKUP(E293,Data!$I$21:$J$30,2,FALSE)</f>
        <v>2</v>
      </c>
      <c r="G293" s="14">
        <v>1</v>
      </c>
      <c r="H293" s="14">
        <v>6</v>
      </c>
      <c r="I293" s="19">
        <f t="shared" ref="I293:I303" si="20">H293-G293</f>
        <v>5</v>
      </c>
      <c r="J293" s="88">
        <f>VLOOKUP(Workouts[[#This Row],[Meno Priezvisko]],Data!$E$62:$I$155,5,0)</f>
        <v>1.05</v>
      </c>
      <c r="K293" s="92">
        <f>VLOOKUP(Workouts[[#This Row],[Tréner]],Data!$N$32:$O$48,2,0)</f>
        <v>1</v>
      </c>
      <c r="L293" s="90">
        <f>(Workouts[[#This Row],[Body za Umiestnenie]]+Workouts[[#This Row],[Body Účasť]])*Workouts[[#This Row],[koef. hráča]]</f>
        <v>7.3500000000000005</v>
      </c>
      <c r="M293" s="52" t="str">
        <f>VLOOKUP(Workouts[[#This Row],[Meno Priezvisko]],Data!$E$62:$G$155,2,0)</f>
        <v>ŠK Pionierska</v>
      </c>
      <c r="N293" s="85">
        <f>Workouts[[#This Row],[Body spolu]]*Workouts[[#This Row],[koef. Trénera]]</f>
        <v>7.3500000000000005</v>
      </c>
      <c r="O293" s="52" t="str">
        <f>VLOOKUP(Workouts[[#This Row],[Meno Priezvisko]],Data!$E$62:$G$155,3,0)</f>
        <v>Tužinčin, Lukáš</v>
      </c>
      <c r="P293" s="10"/>
      <c r="X293"/>
      <c r="Y293"/>
      <c r="AB293"/>
      <c r="AC293"/>
    </row>
    <row r="294" spans="2:29" ht="18" x14ac:dyDescent="0.25">
      <c r="B294" s="29">
        <v>46159</v>
      </c>
      <c r="C294" s="91" t="s">
        <v>224</v>
      </c>
      <c r="D294" s="17" t="s">
        <v>71</v>
      </c>
      <c r="E294" s="10" t="s">
        <v>16</v>
      </c>
      <c r="F294" s="19">
        <f>VLOOKUP(E294,Data!$I$21:$J$30,2,FALSE)</f>
        <v>2</v>
      </c>
      <c r="G294" s="14">
        <v>2</v>
      </c>
      <c r="H294" s="14">
        <v>6</v>
      </c>
      <c r="I294" s="19">
        <f t="shared" si="20"/>
        <v>4</v>
      </c>
      <c r="J294" s="88">
        <f>VLOOKUP(Workouts[[#This Row],[Meno Priezvisko]],Data!$E$62:$I$155,5,0)</f>
        <v>1.05</v>
      </c>
      <c r="K294" s="92">
        <f>VLOOKUP(Workouts[[#This Row],[Tréner]],Data!$N$32:$O$48,2,0)</f>
        <v>1</v>
      </c>
      <c r="L294" s="90">
        <f>(Workouts[[#This Row],[Body za Umiestnenie]]+Workouts[[#This Row],[Body Účasť]])*Workouts[[#This Row],[koef. hráča]]</f>
        <v>6.3000000000000007</v>
      </c>
      <c r="M294" s="52" t="str">
        <f>VLOOKUP(Workouts[[#This Row],[Meno Priezvisko]],Data!$E$62:$G$155,2,0)</f>
        <v>ŠK Pionierska</v>
      </c>
      <c r="N294" s="85">
        <f>Workouts[[#This Row],[Body spolu]]*Workouts[[#This Row],[koef. Trénera]]</f>
        <v>6.3000000000000007</v>
      </c>
      <c r="O294" s="52" t="str">
        <f>VLOOKUP(Workouts[[#This Row],[Meno Priezvisko]],Data!$E$62:$G$155,3,0)</f>
        <v>Hrúziková, Linda</v>
      </c>
      <c r="P294" s="10"/>
      <c r="X294"/>
      <c r="Y294"/>
      <c r="AB294"/>
      <c r="AC294"/>
    </row>
    <row r="295" spans="2:29" ht="18" x14ac:dyDescent="0.25">
      <c r="B295" s="29">
        <v>46159</v>
      </c>
      <c r="C295" s="91" t="s">
        <v>224</v>
      </c>
      <c r="D295" s="17" t="s">
        <v>240</v>
      </c>
      <c r="E295" s="10" t="s">
        <v>16</v>
      </c>
      <c r="F295" s="19">
        <f>VLOOKUP(E295,Data!$I$21:$J$30,2,FALSE)</f>
        <v>2</v>
      </c>
      <c r="G295" s="14">
        <v>3</v>
      </c>
      <c r="H295" s="14">
        <v>6</v>
      </c>
      <c r="I295" s="19">
        <f t="shared" si="20"/>
        <v>3</v>
      </c>
      <c r="J295" s="88">
        <f>VLOOKUP(Workouts[[#This Row],[Meno Priezvisko]],Data!$E$62:$I$155,5,0)</f>
        <v>1</v>
      </c>
      <c r="K295" s="92">
        <f>VLOOKUP(Workouts[[#This Row],[Tréner]],Data!$N$32:$O$48,2,0)</f>
        <v>1</v>
      </c>
      <c r="L295" s="90">
        <f>(Workouts[[#This Row],[Body za Umiestnenie]]+Workouts[[#This Row],[Body Účasť]])*Workouts[[#This Row],[koef. hráča]]</f>
        <v>5</v>
      </c>
      <c r="M295" s="52" t="str">
        <f>VLOOKUP(Workouts[[#This Row],[Meno Priezvisko]],Data!$E$62:$G$155,2,0)</f>
        <v>ŠK Pionierska</v>
      </c>
      <c r="N295" s="85">
        <f>Workouts[[#This Row],[Body spolu]]*Workouts[[#This Row],[koef. Trénera]]</f>
        <v>5</v>
      </c>
      <c r="O295" s="52" t="str">
        <f>VLOOKUP(Workouts[[#This Row],[Meno Priezvisko]],Data!$E$62:$G$155,3,0)</f>
        <v>Hrúziková, Linda</v>
      </c>
      <c r="P295" s="10"/>
      <c r="X295"/>
      <c r="Y295"/>
      <c r="AB295"/>
      <c r="AC295"/>
    </row>
    <row r="296" spans="2:29" ht="18" x14ac:dyDescent="0.25">
      <c r="B296" s="29">
        <v>46159</v>
      </c>
      <c r="C296" s="91" t="s">
        <v>224</v>
      </c>
      <c r="D296" s="17" t="s">
        <v>259</v>
      </c>
      <c r="E296" s="10" t="s">
        <v>16</v>
      </c>
      <c r="F296" s="19">
        <f>VLOOKUP(E296,Data!$I$21:$J$30,2,FALSE)</f>
        <v>2</v>
      </c>
      <c r="G296" s="14">
        <v>4</v>
      </c>
      <c r="H296" s="14">
        <v>6</v>
      </c>
      <c r="I296" s="19">
        <f t="shared" si="20"/>
        <v>2</v>
      </c>
      <c r="J296" s="88">
        <f>VLOOKUP(Workouts[[#This Row],[Meno Priezvisko]],Data!$E$62:$I$155,5,0)</f>
        <v>1</v>
      </c>
      <c r="K296" s="92">
        <f>VLOOKUP(Workouts[[#This Row],[Tréner]],Data!$N$32:$O$48,2,0)</f>
        <v>1</v>
      </c>
      <c r="L296" s="90">
        <f>(Workouts[[#This Row],[Body za Umiestnenie]]+Workouts[[#This Row],[Body Účasť]])*Workouts[[#This Row],[koef. hráča]]</f>
        <v>4</v>
      </c>
      <c r="M296" s="52" t="str">
        <f>VLOOKUP(Workouts[[#This Row],[Meno Priezvisko]],Data!$E$62:$G$155,2,0)</f>
        <v>ŠK Pionierska</v>
      </c>
      <c r="N296" s="85">
        <f>Workouts[[#This Row],[Body spolu]]*Workouts[[#This Row],[koef. Trénera]]</f>
        <v>4</v>
      </c>
      <c r="O296" s="52" t="str">
        <f>VLOOKUP(Workouts[[#This Row],[Meno Priezvisko]],Data!$E$62:$G$155,3,0)</f>
        <v>Amzler, Peter</v>
      </c>
      <c r="P296" s="10"/>
      <c r="X296"/>
      <c r="Y296"/>
      <c r="AB296"/>
      <c r="AC296"/>
    </row>
    <row r="297" spans="2:29" ht="18" x14ac:dyDescent="0.25">
      <c r="B297" s="29">
        <v>46159</v>
      </c>
      <c r="C297" s="91" t="s">
        <v>224</v>
      </c>
      <c r="D297" s="17" t="s">
        <v>282</v>
      </c>
      <c r="E297" s="10" t="s">
        <v>16</v>
      </c>
      <c r="F297" s="19">
        <f>VLOOKUP(E297,Data!$I$21:$J$30,2,FALSE)</f>
        <v>2</v>
      </c>
      <c r="G297" s="14">
        <v>5</v>
      </c>
      <c r="H297" s="14">
        <v>6</v>
      </c>
      <c r="I297" s="19">
        <f t="shared" si="20"/>
        <v>1</v>
      </c>
      <c r="J297" s="88">
        <f>VLOOKUP(Workouts[[#This Row],[Meno Priezvisko]],Data!$E$62:$I$155,5,0)</f>
        <v>1</v>
      </c>
      <c r="K297" s="92">
        <f>VLOOKUP(Workouts[[#This Row],[Tréner]],Data!$N$32:$O$48,2,0)</f>
        <v>1</v>
      </c>
      <c r="L297" s="90">
        <f>(Workouts[[#This Row],[Body za Umiestnenie]]+Workouts[[#This Row],[Body Účasť]])*Workouts[[#This Row],[koef. hráča]]</f>
        <v>3</v>
      </c>
      <c r="M297" s="52" t="str">
        <f>VLOOKUP(Workouts[[#This Row],[Meno Priezvisko]],Data!$E$62:$G$155,2,0)</f>
        <v>ŠK Pionierska</v>
      </c>
      <c r="N297" s="85">
        <f>Workouts[[#This Row],[Body spolu]]*Workouts[[#This Row],[koef. Trénera]]</f>
        <v>3</v>
      </c>
      <c r="O297" s="52" t="str">
        <f>VLOOKUP(Workouts[[#This Row],[Meno Priezvisko]],Data!$E$62:$G$155,3,0)</f>
        <v>Amzler, Peter</v>
      </c>
      <c r="P297" s="10"/>
      <c r="X297"/>
      <c r="Y297"/>
      <c r="AB297"/>
      <c r="AC297"/>
    </row>
    <row r="298" spans="2:29" ht="18" x14ac:dyDescent="0.25">
      <c r="B298" s="29">
        <v>46159</v>
      </c>
      <c r="C298" s="91" t="s">
        <v>224</v>
      </c>
      <c r="D298" s="17" t="s">
        <v>283</v>
      </c>
      <c r="E298" s="10" t="s">
        <v>16</v>
      </c>
      <c r="F298" s="19">
        <f>VLOOKUP(E298,Data!$I$21:$J$30,2,FALSE)</f>
        <v>2</v>
      </c>
      <c r="G298" s="14">
        <v>6</v>
      </c>
      <c r="H298" s="14">
        <v>6</v>
      </c>
      <c r="I298" s="19"/>
      <c r="J298" s="88">
        <f>VLOOKUP(Workouts[[#This Row],[Meno Priezvisko]],Data!$E$62:$I$155,5,0)</f>
        <v>1</v>
      </c>
      <c r="K298" s="92">
        <f>VLOOKUP(Workouts[[#This Row],[Tréner]],Data!$N$32:$O$48,2,0)</f>
        <v>1.5</v>
      </c>
      <c r="L298" s="90">
        <f>(Workouts[[#This Row],[Body za Umiestnenie]]+Workouts[[#This Row],[Body Účasť]])*Workouts[[#This Row],[koef. hráča]]</f>
        <v>2</v>
      </c>
      <c r="M298" s="52" t="str">
        <f>VLOOKUP(Workouts[[#This Row],[Meno Priezvisko]],Data!$E$62:$G$155,2,0)</f>
        <v>ŠK Pionierska</v>
      </c>
      <c r="N298" s="85">
        <f>Workouts[[#This Row],[Body spolu]]*Workouts[[#This Row],[koef. Trénera]]</f>
        <v>3</v>
      </c>
      <c r="O298" s="52" t="str">
        <f>VLOOKUP(Workouts[[#This Row],[Meno Priezvisko]],Data!$E$62:$G$155,3,0)</f>
        <v>Kohlerová, Klára</v>
      </c>
      <c r="P298" s="10"/>
      <c r="X298"/>
      <c r="Y298"/>
      <c r="AB298"/>
      <c r="AC298"/>
    </row>
    <row r="299" spans="2:29" ht="18" x14ac:dyDescent="0.25">
      <c r="B299" s="29">
        <v>46159</v>
      </c>
      <c r="C299" s="91" t="s">
        <v>224</v>
      </c>
      <c r="D299" s="17" t="s">
        <v>34</v>
      </c>
      <c r="E299" s="10" t="s">
        <v>16</v>
      </c>
      <c r="F299" s="19">
        <f>VLOOKUP(E299,Data!$I$21:$J$30,2,FALSE)</f>
        <v>2</v>
      </c>
      <c r="G299" s="14">
        <v>1</v>
      </c>
      <c r="H299" s="14">
        <v>6</v>
      </c>
      <c r="I299" s="19">
        <f t="shared" si="20"/>
        <v>5</v>
      </c>
      <c r="J299" s="88">
        <f>VLOOKUP(Workouts[[#This Row],[Meno Priezvisko]],Data!$E$62:$I$155,5,0)</f>
        <v>1.1499999999999999</v>
      </c>
      <c r="K299" s="92">
        <f>VLOOKUP(Workouts[[#This Row],[Tréner]],Data!$N$32:$O$48,2,0)</f>
        <v>1.5</v>
      </c>
      <c r="L299" s="90">
        <f>(Workouts[[#This Row],[Body za Umiestnenie]]+Workouts[[#This Row],[Body Účasť]])*Workouts[[#This Row],[koef. hráča]]</f>
        <v>8.0499999999999989</v>
      </c>
      <c r="M299" s="52" t="str">
        <f>VLOOKUP(Workouts[[#This Row],[Meno Priezvisko]],Data!$E$62:$G$155,2,0)</f>
        <v>IMET SK BA</v>
      </c>
      <c r="N299" s="85">
        <f>Workouts[[#This Row],[Body spolu]]*Workouts[[#This Row],[koef. Trénera]]</f>
        <v>12.074999999999999</v>
      </c>
      <c r="O299" s="52" t="str">
        <f>VLOOKUP(Workouts[[#This Row],[Meno Priezvisko]],Data!$E$62:$G$155,3,0)</f>
        <v>Tóth, Tomáš</v>
      </c>
      <c r="P299" s="10"/>
      <c r="X299"/>
      <c r="Y299"/>
      <c r="AB299"/>
      <c r="AC299"/>
    </row>
    <row r="300" spans="2:29" ht="18" x14ac:dyDescent="0.25">
      <c r="B300" s="29">
        <v>46159</v>
      </c>
      <c r="C300" s="91" t="s">
        <v>224</v>
      </c>
      <c r="D300" s="17" t="s">
        <v>44</v>
      </c>
      <c r="E300" s="10" t="s">
        <v>16</v>
      </c>
      <c r="F300" s="19">
        <f>VLOOKUP(E300,Data!$I$21:$J$30,2,FALSE)</f>
        <v>2</v>
      </c>
      <c r="G300" s="14">
        <v>2</v>
      </c>
      <c r="H300" s="14">
        <v>6</v>
      </c>
      <c r="I300" s="19">
        <f t="shared" si="20"/>
        <v>4</v>
      </c>
      <c r="J300" s="88">
        <f>VLOOKUP(Workouts[[#This Row],[Meno Priezvisko]],Data!$E$62:$I$155,5,0)</f>
        <v>1.05</v>
      </c>
      <c r="K300" s="92">
        <f>VLOOKUP(Workouts[[#This Row],[Tréner]],Data!$N$32:$O$48,2,0)</f>
        <v>1.5</v>
      </c>
      <c r="L300" s="90">
        <f>(Workouts[[#This Row],[Body za Umiestnenie]]+Workouts[[#This Row],[Body Účasť]])*Workouts[[#This Row],[koef. hráča]]</f>
        <v>6.3000000000000007</v>
      </c>
      <c r="M300" s="52" t="str">
        <f>VLOOKUP(Workouts[[#This Row],[Meno Priezvisko]],Data!$E$62:$G$155,2,0)</f>
        <v>ŠK Pionierska</v>
      </c>
      <c r="N300" s="85">
        <f>Workouts[[#This Row],[Body spolu]]*Workouts[[#This Row],[koef. Trénera]]</f>
        <v>9.4500000000000011</v>
      </c>
      <c r="O300" s="52" t="str">
        <f>VLOOKUP(Workouts[[#This Row],[Meno Priezvisko]],Data!$E$62:$G$155,3,0)</f>
        <v>Kohlerová, Klára</v>
      </c>
      <c r="P300" s="10"/>
      <c r="X300"/>
      <c r="Y300"/>
      <c r="AB300"/>
      <c r="AC300"/>
    </row>
    <row r="301" spans="2:29" ht="18" x14ac:dyDescent="0.25">
      <c r="B301" s="29">
        <v>46159</v>
      </c>
      <c r="C301" s="91" t="s">
        <v>224</v>
      </c>
      <c r="D301" s="17" t="s">
        <v>67</v>
      </c>
      <c r="E301" s="10" t="s">
        <v>16</v>
      </c>
      <c r="F301" s="19">
        <f>VLOOKUP(E301,Data!$I$21:$J$30,2,FALSE)</f>
        <v>2</v>
      </c>
      <c r="G301" s="14">
        <v>3</v>
      </c>
      <c r="H301" s="14">
        <v>6</v>
      </c>
      <c r="I301" s="19">
        <f t="shared" si="20"/>
        <v>3</v>
      </c>
      <c r="J301" s="88">
        <f>VLOOKUP(Workouts[[#This Row],[Meno Priezvisko]],Data!$E$62:$I$155,5,0)</f>
        <v>1.05</v>
      </c>
      <c r="K301" s="92">
        <f>VLOOKUP(Workouts[[#This Row],[Tréner]],Data!$N$32:$O$48,2,0)</f>
        <v>1.5</v>
      </c>
      <c r="L301" s="90">
        <f>(Workouts[[#This Row],[Body za Umiestnenie]]+Workouts[[#This Row],[Body Účasť]])*Workouts[[#This Row],[koef. hráča]]</f>
        <v>5.25</v>
      </c>
      <c r="M301" s="52" t="str">
        <f>VLOOKUP(Workouts[[#This Row],[Meno Priezvisko]],Data!$E$62:$G$155,2,0)</f>
        <v>ŠK Pionierska</v>
      </c>
      <c r="N301" s="85">
        <f>Workouts[[#This Row],[Body spolu]]*Workouts[[#This Row],[koef. Trénera]]</f>
        <v>7.875</v>
      </c>
      <c r="O301" s="52" t="str">
        <f>VLOOKUP(Workouts[[#This Row],[Meno Priezvisko]],Data!$E$62:$G$155,3,0)</f>
        <v>Kohlerová, Klára</v>
      </c>
      <c r="P301" s="10"/>
      <c r="X301"/>
      <c r="Y301"/>
      <c r="AB301"/>
      <c r="AC301"/>
    </row>
    <row r="302" spans="2:29" ht="18" x14ac:dyDescent="0.25">
      <c r="B302" s="29">
        <v>46159</v>
      </c>
      <c r="C302" s="91" t="s">
        <v>224</v>
      </c>
      <c r="D302" s="17" t="s">
        <v>262</v>
      </c>
      <c r="E302" s="10" t="s">
        <v>16</v>
      </c>
      <c r="F302" s="19">
        <f>VLOOKUP(E302,Data!$I$21:$J$30,2,FALSE)</f>
        <v>2</v>
      </c>
      <c r="G302" s="14">
        <v>4</v>
      </c>
      <c r="H302" s="14">
        <v>6</v>
      </c>
      <c r="I302" s="19">
        <f t="shared" si="20"/>
        <v>2</v>
      </c>
      <c r="J302" s="88">
        <f>VLOOKUP(Workouts[[#This Row],[Meno Priezvisko]],Data!$E$62:$I$155,5,0)</f>
        <v>1.05</v>
      </c>
      <c r="K302" s="92">
        <f>VLOOKUP(Workouts[[#This Row],[Tréner]],Data!$N$32:$O$48,2,0)</f>
        <v>1</v>
      </c>
      <c r="L302" s="90">
        <f>(Workouts[[#This Row],[Body za Umiestnenie]]+Workouts[[#This Row],[Body Účasť]])*Workouts[[#This Row],[koef. hráča]]</f>
        <v>4.2</v>
      </c>
      <c r="M302" s="52" t="str">
        <f>VLOOKUP(Workouts[[#This Row],[Meno Priezvisko]],Data!$E$62:$G$155,2,0)</f>
        <v>ŠK Pionierska</v>
      </c>
      <c r="N302" s="85">
        <f>Workouts[[#This Row],[Body spolu]]*Workouts[[#This Row],[koef. Trénera]]</f>
        <v>4.2</v>
      </c>
      <c r="O302" s="52" t="str">
        <f>VLOOKUP(Workouts[[#This Row],[Meno Priezvisko]],Data!$E$62:$G$155,3,0)</f>
        <v>Tužinčin, Lukáš</v>
      </c>
      <c r="P302" s="10"/>
      <c r="X302"/>
      <c r="Y302"/>
      <c r="AB302"/>
      <c r="AC302"/>
    </row>
    <row r="303" spans="2:29" ht="18" x14ac:dyDescent="0.25">
      <c r="B303" s="29">
        <v>46159</v>
      </c>
      <c r="C303" s="91" t="s">
        <v>224</v>
      </c>
      <c r="D303" s="17" t="s">
        <v>58</v>
      </c>
      <c r="E303" s="10" t="s">
        <v>16</v>
      </c>
      <c r="F303" s="19">
        <f>VLOOKUP(E303,Data!$I$21:$J$30,2,FALSE)</f>
        <v>2</v>
      </c>
      <c r="G303" s="14">
        <v>5</v>
      </c>
      <c r="H303" s="14">
        <v>6</v>
      </c>
      <c r="I303" s="19">
        <f t="shared" si="20"/>
        <v>1</v>
      </c>
      <c r="J303" s="88">
        <f>VLOOKUP(Workouts[[#This Row],[Meno Priezvisko]],Data!$E$62:$I$155,5,0)</f>
        <v>1.1000000000000001</v>
      </c>
      <c r="K303" s="92">
        <f>VLOOKUP(Workouts[[#This Row],[Tréner]],Data!$N$32:$O$48,2,0)</f>
        <v>1.5</v>
      </c>
      <c r="L303" s="90">
        <f>(Workouts[[#This Row],[Body za Umiestnenie]]+Workouts[[#This Row],[Body Účasť]])*Workouts[[#This Row],[koef. hráča]]</f>
        <v>3.3000000000000003</v>
      </c>
      <c r="M303" s="52" t="str">
        <f>VLOOKUP(Workouts[[#This Row],[Meno Priezvisko]],Data!$E$62:$G$155,2,0)</f>
        <v>ŠK Pionierska</v>
      </c>
      <c r="N303" s="85">
        <f>Workouts[[#This Row],[Body spolu]]*Workouts[[#This Row],[koef. Trénera]]</f>
        <v>4.95</v>
      </c>
      <c r="O303" s="52" t="str">
        <f>VLOOKUP(Workouts[[#This Row],[Meno Priezvisko]],Data!$E$62:$G$155,3,0)</f>
        <v>Kohlerová, Klára</v>
      </c>
      <c r="P303" s="10"/>
      <c r="X303"/>
      <c r="Y303"/>
      <c r="AB303"/>
      <c r="AC303"/>
    </row>
    <row r="304" spans="2:29" ht="18" x14ac:dyDescent="0.25">
      <c r="B304" s="29">
        <v>46159</v>
      </c>
      <c r="C304" s="91" t="s">
        <v>224</v>
      </c>
      <c r="D304" s="17" t="s">
        <v>69</v>
      </c>
      <c r="E304" s="10" t="s">
        <v>16</v>
      </c>
      <c r="F304" s="19">
        <f>VLOOKUP(E304,Data!$I$21:$J$30,2,FALSE)</f>
        <v>2</v>
      </c>
      <c r="G304" s="14">
        <v>6</v>
      </c>
      <c r="H304" s="14">
        <v>6</v>
      </c>
      <c r="I304" s="19"/>
      <c r="J304" s="88">
        <f>VLOOKUP(Workouts[[#This Row],[Meno Priezvisko]],Data!$E$62:$I$155,5,0)</f>
        <v>1.05</v>
      </c>
      <c r="K304" s="92">
        <f>VLOOKUP(Workouts[[#This Row],[Tréner]],Data!$N$32:$O$48,2,0)</f>
        <v>1</v>
      </c>
      <c r="L304" s="90">
        <f>(Workouts[[#This Row],[Body za Umiestnenie]]+Workouts[[#This Row],[Body Účasť]])*Workouts[[#This Row],[koef. hráča]]</f>
        <v>2.1</v>
      </c>
      <c r="M304" s="52" t="str">
        <f>VLOOKUP(Workouts[[#This Row],[Meno Priezvisko]],Data!$E$62:$G$155,2,0)</f>
        <v>ŠK Pionierska</v>
      </c>
      <c r="N304" s="85">
        <f>Workouts[[#This Row],[Body spolu]]*Workouts[[#This Row],[koef. Trénera]]</f>
        <v>2.1</v>
      </c>
      <c r="O304" s="52" t="str">
        <f>VLOOKUP(Workouts[[#This Row],[Meno Priezvisko]],Data!$E$62:$G$155,3,0)</f>
        <v>Tužinčin, Lukáš</v>
      </c>
      <c r="P304" s="10"/>
      <c r="X304"/>
      <c r="Y304"/>
      <c r="AB304"/>
      <c r="AC304"/>
    </row>
    <row r="305" spans="2:29" ht="18" x14ac:dyDescent="0.25">
      <c r="B305" s="29">
        <v>46165</v>
      </c>
      <c r="C305" s="91" t="s">
        <v>233</v>
      </c>
      <c r="D305" s="17" t="s">
        <v>4</v>
      </c>
      <c r="E305" s="10" t="s">
        <v>17</v>
      </c>
      <c r="F305" s="19">
        <f>VLOOKUP(E305,Data!$I$21:$J$30,2,FALSE)</f>
        <v>3</v>
      </c>
      <c r="G305" s="14"/>
      <c r="H305" s="14"/>
      <c r="I305" s="19"/>
      <c r="J305" s="88">
        <f>VLOOKUP(Workouts[[#This Row],[Meno Priezvisko]],Data!$E$62:$I$155,5,0)</f>
        <v>1.2</v>
      </c>
      <c r="K305" s="92">
        <f>VLOOKUP(Workouts[[#This Row],[Tréner]],Data!$N$32:$O$48,2,0)</f>
        <v>2</v>
      </c>
      <c r="L305" s="90">
        <f>(Workouts[[#This Row],[Body za Umiestnenie]]+Workouts[[#This Row],[Body Účasť]])*Workouts[[#This Row],[koef. hráča]]</f>
        <v>3.5999999999999996</v>
      </c>
      <c r="M305" s="52" t="str">
        <f>VLOOKUP(Workouts[[#This Row],[Meno Priezvisko]],Data!$E$62:$G$155,2,0)</f>
        <v>ŠK Pionierska</v>
      </c>
      <c r="N305" s="85">
        <f>Workouts[[#This Row],[Body spolu]]*Workouts[[#This Row],[koef. Trénera]]</f>
        <v>7.1999999999999993</v>
      </c>
      <c r="O305" s="52" t="str">
        <f>VLOOKUP(Workouts[[#This Row],[Meno Priezvisko]],Data!$E$62:$G$155,3,0)</f>
        <v>Lorinčík, Dušan</v>
      </c>
      <c r="P305" s="10"/>
      <c r="X305"/>
      <c r="Y305"/>
      <c r="AB305"/>
      <c r="AC305"/>
    </row>
    <row r="306" spans="2:29" ht="18" x14ac:dyDescent="0.25">
      <c r="B306" s="29">
        <v>46165</v>
      </c>
      <c r="C306" s="91" t="s">
        <v>233</v>
      </c>
      <c r="D306" s="17" t="s">
        <v>52</v>
      </c>
      <c r="E306" s="10" t="s">
        <v>17</v>
      </c>
      <c r="F306" s="19">
        <f>VLOOKUP(E306,Data!$I$21:$J$30,2,FALSE)</f>
        <v>3</v>
      </c>
      <c r="G306" s="14"/>
      <c r="H306" s="14"/>
      <c r="I306" s="19"/>
      <c r="J306" s="88">
        <f>VLOOKUP(Workouts[[#This Row],[Meno Priezvisko]],Data!$E$62:$I$155,5,0)</f>
        <v>1.2</v>
      </c>
      <c r="K306" s="92">
        <f>VLOOKUP(Workouts[[#This Row],[Tréner]],Data!$N$32:$O$48,2,0)</f>
        <v>1.5</v>
      </c>
      <c r="L306" s="90">
        <f>(Workouts[[#This Row],[Body za Umiestnenie]]+Workouts[[#This Row],[Body Účasť]])*Workouts[[#This Row],[koef. hráča]]</f>
        <v>3.5999999999999996</v>
      </c>
      <c r="M306" s="52" t="str">
        <f>VLOOKUP(Workouts[[#This Row],[Meno Priezvisko]],Data!$E$62:$G$155,2,0)</f>
        <v>IMET SK BA</v>
      </c>
      <c r="N306" s="85">
        <f>Workouts[[#This Row],[Body spolu]]*Workouts[[#This Row],[koef. Trénera]]</f>
        <v>5.3999999999999995</v>
      </c>
      <c r="O306" s="52" t="str">
        <f>VLOOKUP(Workouts[[#This Row],[Meno Priezvisko]],Data!$E$62:$G$155,3,0)</f>
        <v>Tóth, Tomáš</v>
      </c>
      <c r="P306" s="10"/>
      <c r="X306"/>
      <c r="Y306"/>
      <c r="AB306"/>
      <c r="AC306"/>
    </row>
    <row r="307" spans="2:29" ht="18" x14ac:dyDescent="0.25">
      <c r="B307" s="29">
        <v>46170</v>
      </c>
      <c r="C307" s="91" t="s">
        <v>232</v>
      </c>
      <c r="D307" s="17" t="s">
        <v>4</v>
      </c>
      <c r="E307" s="10" t="s">
        <v>15</v>
      </c>
      <c r="F307" s="19">
        <f>VLOOKUP(E307,Data!$I$21:$J$30,2,FALSE)</f>
        <v>4</v>
      </c>
      <c r="G307" s="14">
        <v>6</v>
      </c>
      <c r="H307" s="14"/>
      <c r="I307" s="19">
        <v>2</v>
      </c>
      <c r="J307" s="88">
        <f>VLOOKUP(Workouts[[#This Row],[Meno Priezvisko]],Data!$E$62:$I$155,5,0)</f>
        <v>1.2</v>
      </c>
      <c r="K307" s="92">
        <f>VLOOKUP(Workouts[[#This Row],[Tréner]],Data!$N$32:$O$48,2,0)</f>
        <v>2</v>
      </c>
      <c r="L307" s="90">
        <f>(Workouts[[#This Row],[Body za Umiestnenie]]+Workouts[[#This Row],[Body Účasť]])*Workouts[[#This Row],[koef. hráča]]</f>
        <v>7.1999999999999993</v>
      </c>
      <c r="M307" s="52" t="str">
        <f>VLOOKUP(Workouts[[#This Row],[Meno Priezvisko]],Data!$E$62:$G$155,2,0)</f>
        <v>ŠK Pionierska</v>
      </c>
      <c r="N307" s="85">
        <f>Workouts[[#This Row],[Body spolu]]*Workouts[[#This Row],[koef. Trénera]]</f>
        <v>14.399999999999999</v>
      </c>
      <c r="O307" s="52" t="str">
        <f>VLOOKUP(Workouts[[#This Row],[Meno Priezvisko]],Data!$E$62:$G$155,3,0)</f>
        <v>Lorinčík, Dušan</v>
      </c>
      <c r="P307" s="10"/>
      <c r="X307"/>
      <c r="Y307"/>
      <c r="AB307"/>
      <c r="AC307"/>
    </row>
    <row r="308" spans="2:29" ht="18" x14ac:dyDescent="0.25">
      <c r="B308" s="29">
        <v>46172</v>
      </c>
      <c r="C308" s="91" t="s">
        <v>224</v>
      </c>
      <c r="D308" s="17" t="s">
        <v>227</v>
      </c>
      <c r="E308" s="10" t="s">
        <v>15</v>
      </c>
      <c r="F308" s="19">
        <f>VLOOKUP(E308,Data!$I$21:$J$30,2,FALSE)</f>
        <v>4</v>
      </c>
      <c r="G308" s="14">
        <v>4</v>
      </c>
      <c r="H308" s="14"/>
      <c r="I308" s="19">
        <v>2</v>
      </c>
      <c r="J308" s="88">
        <f>VLOOKUP(Workouts[[#This Row],[Meno Priezvisko]],Data!$E$62:$I$155,5,0)</f>
        <v>1.2</v>
      </c>
      <c r="K308" s="92">
        <f>VLOOKUP(Workouts[[#This Row],[Tréner]],Data!$N$32:$O$48,2,0)</f>
        <v>2.5</v>
      </c>
      <c r="L308" s="90">
        <f>(Workouts[[#This Row],[Body za Umiestnenie]]+Workouts[[#This Row],[Body Účasť]])*Workouts[[#This Row],[koef. hráča]]</f>
        <v>7.1999999999999993</v>
      </c>
      <c r="M308" s="52" t="str">
        <f>VLOOKUP(Workouts[[#This Row],[Meno Priezvisko]],Data!$E$62:$G$155,2,0)</f>
        <v>POHODA Trnava</v>
      </c>
      <c r="N308" s="85">
        <f>Workouts[[#This Row],[Body spolu]]*Workouts[[#This Row],[koef. Trénera]]</f>
        <v>18</v>
      </c>
      <c r="O308" s="52" t="str">
        <f>VLOOKUP(Workouts[[#This Row],[Meno Priezvisko]],Data!$E$62:$G$155,3,0)</f>
        <v>Varga, Patrik</v>
      </c>
      <c r="P308" s="10"/>
      <c r="X308"/>
      <c r="Y308"/>
      <c r="AB308"/>
      <c r="AC308"/>
    </row>
    <row r="309" spans="2:29" ht="18" x14ac:dyDescent="0.25">
      <c r="B309" s="29">
        <v>46172</v>
      </c>
      <c r="C309" s="91" t="s">
        <v>224</v>
      </c>
      <c r="D309" s="17" t="s">
        <v>225</v>
      </c>
      <c r="E309" s="10" t="s">
        <v>15</v>
      </c>
      <c r="F309" s="19">
        <f>VLOOKUP(E309,Data!$I$21:$J$30,2,FALSE)</f>
        <v>4</v>
      </c>
      <c r="G309" s="14">
        <v>6</v>
      </c>
      <c r="H309" s="14"/>
      <c r="I309" s="19">
        <v>2</v>
      </c>
      <c r="J309" s="88">
        <f>VLOOKUP(Workouts[[#This Row],[Meno Priezvisko]],Data!$E$62:$I$155,5,0)</f>
        <v>1.2</v>
      </c>
      <c r="K309" s="92">
        <f>VLOOKUP(Workouts[[#This Row],[Tréner]],Data!$N$32:$O$48,2,0)</f>
        <v>2.5</v>
      </c>
      <c r="L309" s="90">
        <f>(Workouts[[#This Row],[Body za Umiestnenie]]+Workouts[[#This Row],[Body Účasť]])*Workouts[[#This Row],[koef. hráča]]</f>
        <v>7.1999999999999993</v>
      </c>
      <c r="M309" s="52" t="str">
        <f>VLOOKUP(Workouts[[#This Row],[Meno Priezvisko]],Data!$E$62:$G$155,2,0)</f>
        <v>POHODA Trnava</v>
      </c>
      <c r="N309" s="85">
        <f>Workouts[[#This Row],[Body spolu]]*Workouts[[#This Row],[koef. Trénera]]</f>
        <v>18</v>
      </c>
      <c r="O309" s="52" t="str">
        <f>VLOOKUP(Workouts[[#This Row],[Meno Priezvisko]],Data!$E$62:$G$155,3,0)</f>
        <v>Varga, Patrik</v>
      </c>
      <c r="P309" s="10"/>
      <c r="X309"/>
      <c r="Y309"/>
      <c r="AB309"/>
      <c r="AC309"/>
    </row>
    <row r="310" spans="2:29" ht="18" x14ac:dyDescent="0.25">
      <c r="B310" s="29">
        <v>46172</v>
      </c>
      <c r="C310" s="91" t="s">
        <v>224</v>
      </c>
      <c r="D310" s="17" t="s">
        <v>69</v>
      </c>
      <c r="E310" s="10" t="s">
        <v>16</v>
      </c>
      <c r="F310" s="19">
        <f>VLOOKUP(E310,Data!$I$21:$J$30,2,FALSE)</f>
        <v>2</v>
      </c>
      <c r="G310" s="14">
        <v>1</v>
      </c>
      <c r="H310" s="14">
        <v>5</v>
      </c>
      <c r="I310" s="19">
        <f t="shared" ref="I310:I313" si="21">H310-G310</f>
        <v>4</v>
      </c>
      <c r="J310" s="88">
        <f>VLOOKUP(Workouts[[#This Row],[Meno Priezvisko]],Data!$E$62:$I$155,5,0)</f>
        <v>1.05</v>
      </c>
      <c r="K310" s="92">
        <f>VLOOKUP(Workouts[[#This Row],[Tréner]],Data!$N$32:$O$48,2,0)</f>
        <v>1</v>
      </c>
      <c r="L310" s="90">
        <f>(Workouts[[#This Row],[Body za Umiestnenie]]+Workouts[[#This Row],[Body Účasť]])*Workouts[[#This Row],[koef. hráča]]</f>
        <v>6.3000000000000007</v>
      </c>
      <c r="M310" s="52" t="str">
        <f>VLOOKUP(Workouts[[#This Row],[Meno Priezvisko]],Data!$E$62:$G$155,2,0)</f>
        <v>ŠK Pionierska</v>
      </c>
      <c r="N310" s="85">
        <f>Workouts[[#This Row],[Body spolu]]*Workouts[[#This Row],[koef. Trénera]]</f>
        <v>6.3000000000000007</v>
      </c>
      <c r="O310" s="52" t="str">
        <f>VLOOKUP(Workouts[[#This Row],[Meno Priezvisko]],Data!$E$62:$G$155,3,0)</f>
        <v>Tužinčin, Lukáš</v>
      </c>
      <c r="P310" s="10"/>
      <c r="X310"/>
      <c r="Y310"/>
      <c r="AB310"/>
      <c r="AC310"/>
    </row>
    <row r="311" spans="2:29" ht="18" x14ac:dyDescent="0.25">
      <c r="B311" s="29">
        <v>46172</v>
      </c>
      <c r="C311" s="91" t="s">
        <v>224</v>
      </c>
      <c r="D311" s="17" t="s">
        <v>70</v>
      </c>
      <c r="E311" s="10" t="s">
        <v>16</v>
      </c>
      <c r="F311" s="19">
        <f>VLOOKUP(E311,Data!$I$21:$J$30,2,FALSE)</f>
        <v>2</v>
      </c>
      <c r="G311" s="14">
        <v>2</v>
      </c>
      <c r="H311" s="14">
        <v>5</v>
      </c>
      <c r="I311" s="19">
        <f t="shared" si="21"/>
        <v>3</v>
      </c>
      <c r="J311" s="88">
        <f>VLOOKUP(Workouts[[#This Row],[Meno Priezvisko]],Data!$E$62:$I$155,5,0)</f>
        <v>1.05</v>
      </c>
      <c r="K311" s="92">
        <f>VLOOKUP(Workouts[[#This Row],[Tréner]],Data!$N$32:$O$48,2,0)</f>
        <v>1</v>
      </c>
      <c r="L311" s="90">
        <f>(Workouts[[#This Row],[Body za Umiestnenie]]+Workouts[[#This Row],[Body Účasť]])*Workouts[[#This Row],[koef. hráča]]</f>
        <v>5.25</v>
      </c>
      <c r="M311" s="52" t="str">
        <f>VLOOKUP(Workouts[[#This Row],[Meno Priezvisko]],Data!$E$62:$G$155,2,0)</f>
        <v>ŠK Pionierska</v>
      </c>
      <c r="N311" s="85">
        <f>Workouts[[#This Row],[Body spolu]]*Workouts[[#This Row],[koef. Trénera]]</f>
        <v>5.25</v>
      </c>
      <c r="O311" s="52" t="str">
        <f>VLOOKUP(Workouts[[#This Row],[Meno Priezvisko]],Data!$E$62:$G$155,3,0)</f>
        <v>Tužinčin, Lukáš</v>
      </c>
      <c r="P311" s="10"/>
      <c r="X311"/>
      <c r="Y311"/>
      <c r="AB311"/>
      <c r="AC311"/>
    </row>
    <row r="312" spans="2:29" ht="18" x14ac:dyDescent="0.25">
      <c r="B312" s="29">
        <v>46172</v>
      </c>
      <c r="C312" s="91" t="s">
        <v>224</v>
      </c>
      <c r="D312" s="17" t="s">
        <v>71</v>
      </c>
      <c r="E312" s="10" t="s">
        <v>16</v>
      </c>
      <c r="F312" s="19">
        <f>VLOOKUP(E312,Data!$I$21:$J$30,2,FALSE)</f>
        <v>2</v>
      </c>
      <c r="G312" s="14">
        <v>3</v>
      </c>
      <c r="H312" s="14">
        <v>5</v>
      </c>
      <c r="I312" s="19">
        <f t="shared" si="21"/>
        <v>2</v>
      </c>
      <c r="J312" s="88">
        <f>VLOOKUP(Workouts[[#This Row],[Meno Priezvisko]],Data!$E$62:$I$155,5,0)</f>
        <v>1.05</v>
      </c>
      <c r="K312" s="92">
        <f>VLOOKUP(Workouts[[#This Row],[Tréner]],Data!$N$32:$O$48,2,0)</f>
        <v>1</v>
      </c>
      <c r="L312" s="90">
        <f>(Workouts[[#This Row],[Body za Umiestnenie]]+Workouts[[#This Row],[Body Účasť]])*Workouts[[#This Row],[koef. hráča]]</f>
        <v>4.2</v>
      </c>
      <c r="M312" s="52" t="str">
        <f>VLOOKUP(Workouts[[#This Row],[Meno Priezvisko]],Data!$E$62:$G$155,2,0)</f>
        <v>ŠK Pionierska</v>
      </c>
      <c r="N312" s="85">
        <f>Workouts[[#This Row],[Body spolu]]*Workouts[[#This Row],[koef. Trénera]]</f>
        <v>4.2</v>
      </c>
      <c r="O312" s="52" t="str">
        <f>VLOOKUP(Workouts[[#This Row],[Meno Priezvisko]],Data!$E$62:$G$155,3,0)</f>
        <v>Hrúziková, Linda</v>
      </c>
      <c r="P312" s="10"/>
      <c r="X312"/>
      <c r="Y312"/>
      <c r="AB312"/>
      <c r="AC312"/>
    </row>
    <row r="313" spans="2:29" ht="18" x14ac:dyDescent="0.25">
      <c r="B313" s="29">
        <v>46172</v>
      </c>
      <c r="C313" s="91" t="s">
        <v>224</v>
      </c>
      <c r="D313" s="17" t="s">
        <v>240</v>
      </c>
      <c r="E313" s="10" t="s">
        <v>16</v>
      </c>
      <c r="F313" s="19">
        <f>VLOOKUP(E313,Data!$I$21:$J$30,2,FALSE)</f>
        <v>2</v>
      </c>
      <c r="G313" s="14">
        <v>4</v>
      </c>
      <c r="H313" s="14">
        <v>5</v>
      </c>
      <c r="I313" s="19">
        <f t="shared" si="21"/>
        <v>1</v>
      </c>
      <c r="J313" s="88">
        <f>VLOOKUP(Workouts[[#This Row],[Meno Priezvisko]],Data!$E$62:$I$155,5,0)</f>
        <v>1</v>
      </c>
      <c r="K313" s="92">
        <f>VLOOKUP(Workouts[[#This Row],[Tréner]],Data!$N$32:$O$48,2,0)</f>
        <v>1</v>
      </c>
      <c r="L313" s="90">
        <f>(Workouts[[#This Row],[Body za Umiestnenie]]+Workouts[[#This Row],[Body Účasť]])*Workouts[[#This Row],[koef. hráča]]</f>
        <v>3</v>
      </c>
      <c r="M313" s="52" t="str">
        <f>VLOOKUP(Workouts[[#This Row],[Meno Priezvisko]],Data!$E$62:$G$155,2,0)</f>
        <v>ŠK Pionierska</v>
      </c>
      <c r="N313" s="85">
        <f>Workouts[[#This Row],[Body spolu]]*Workouts[[#This Row],[koef. Trénera]]</f>
        <v>3</v>
      </c>
      <c r="O313" s="52" t="str">
        <f>VLOOKUP(Workouts[[#This Row],[Meno Priezvisko]],Data!$E$62:$G$155,3,0)</f>
        <v>Hrúziková, Linda</v>
      </c>
      <c r="P313" s="10"/>
      <c r="X313"/>
      <c r="Y313"/>
      <c r="AB313"/>
      <c r="AC313"/>
    </row>
    <row r="314" spans="2:29" ht="18" x14ac:dyDescent="0.25">
      <c r="B314" s="29">
        <v>46172</v>
      </c>
      <c r="C314" s="91" t="s">
        <v>224</v>
      </c>
      <c r="D314" s="17" t="s">
        <v>259</v>
      </c>
      <c r="E314" s="10" t="s">
        <v>16</v>
      </c>
      <c r="F314" s="19">
        <f>VLOOKUP(E314,Data!$I$21:$J$30,2,FALSE)</f>
        <v>2</v>
      </c>
      <c r="G314" s="14">
        <v>5</v>
      </c>
      <c r="H314" s="14">
        <v>5</v>
      </c>
      <c r="I314" s="19"/>
      <c r="J314" s="88">
        <f>VLOOKUP(Workouts[[#This Row],[Meno Priezvisko]],Data!$E$62:$I$155,5,0)</f>
        <v>1</v>
      </c>
      <c r="K314" s="92">
        <f>VLOOKUP(Workouts[[#This Row],[Tréner]],Data!$N$32:$O$48,2,0)</f>
        <v>1</v>
      </c>
      <c r="L314" s="90">
        <f>(Workouts[[#This Row],[Body za Umiestnenie]]+Workouts[[#This Row],[Body Účasť]])*Workouts[[#This Row],[koef. hráča]]</f>
        <v>2</v>
      </c>
      <c r="M314" s="52" t="str">
        <f>VLOOKUP(Workouts[[#This Row],[Meno Priezvisko]],Data!$E$62:$G$155,2,0)</f>
        <v>ŠK Pionierska</v>
      </c>
      <c r="N314" s="85">
        <f>Workouts[[#This Row],[Body spolu]]*Workouts[[#This Row],[koef. Trénera]]</f>
        <v>2</v>
      </c>
      <c r="O314" s="52" t="str">
        <f>VLOOKUP(Workouts[[#This Row],[Meno Priezvisko]],Data!$E$62:$G$155,3,0)</f>
        <v>Amzler, Peter</v>
      </c>
      <c r="P314" s="10"/>
      <c r="X314"/>
      <c r="Y314"/>
      <c r="AB314"/>
      <c r="AC314"/>
    </row>
    <row r="315" spans="2:29" ht="18" x14ac:dyDescent="0.25">
      <c r="B315" s="29">
        <v>46180</v>
      </c>
      <c r="C315" s="91" t="s">
        <v>303</v>
      </c>
      <c r="D315" s="17" t="s">
        <v>4</v>
      </c>
      <c r="E315" s="10" t="s">
        <v>228</v>
      </c>
      <c r="F315" s="121">
        <f>VLOOKUP(E315,Data!$I$21:$J$30,2,FALSE)</f>
        <v>3</v>
      </c>
      <c r="G315" s="14"/>
      <c r="H315" s="14"/>
      <c r="I315" s="121"/>
      <c r="J315" s="88">
        <f>VLOOKUP(Workouts[[#This Row],[Meno Priezvisko]],Data!$E$62:$I$155,5,0)</f>
        <v>1.2</v>
      </c>
      <c r="K315" s="92">
        <f>VLOOKUP(Workouts[[#This Row],[Tréner]],Data!$N$32:$O$48,2,0)</f>
        <v>2</v>
      </c>
      <c r="L315" s="90">
        <f>(Workouts[[#This Row],[Body za Umiestnenie]]+Workouts[[#This Row],[Body Účasť]])*Workouts[[#This Row],[koef. hráča]]</f>
        <v>3.5999999999999996</v>
      </c>
      <c r="M315" s="52" t="str">
        <f>VLOOKUP(Workouts[[#This Row],[Meno Priezvisko]],Data!$E$62:$G$155,2,0)</f>
        <v>ŠK Pionierska</v>
      </c>
      <c r="N315" s="85">
        <f>Workouts[[#This Row],[Body spolu]]*Workouts[[#This Row],[koef. Trénera]]</f>
        <v>7.1999999999999993</v>
      </c>
      <c r="O315" s="52" t="str">
        <f>VLOOKUP(Workouts[[#This Row],[Meno Priezvisko]],Data!$E$62:$G$155,3,0)</f>
        <v>Lorinčík, Dušan</v>
      </c>
      <c r="P315" s="10"/>
      <c r="X315"/>
      <c r="Y315"/>
      <c r="AB315"/>
      <c r="AC315"/>
    </row>
    <row r="316" spans="2:29" ht="18" x14ac:dyDescent="0.25">
      <c r="B316" s="29">
        <v>46186</v>
      </c>
      <c r="C316" s="91" t="s">
        <v>224</v>
      </c>
      <c r="D316" s="17" t="s">
        <v>4</v>
      </c>
      <c r="E316" s="10" t="s">
        <v>15</v>
      </c>
      <c r="F316" s="121">
        <f>VLOOKUP(E316,Data!$I$21:$J$30,2,FALSE)</f>
        <v>4</v>
      </c>
      <c r="G316" s="14">
        <v>2</v>
      </c>
      <c r="H316" s="14"/>
      <c r="I316" s="121">
        <v>10</v>
      </c>
      <c r="J316" s="88">
        <f>VLOOKUP(Workouts[[#This Row],[Meno Priezvisko]],Data!$E$62:$I$155,5,0)</f>
        <v>1.2</v>
      </c>
      <c r="K316" s="92">
        <f>VLOOKUP(Workouts[[#This Row],[Tréner]],Data!$N$32:$O$48,2,0)</f>
        <v>2</v>
      </c>
      <c r="L316" s="90">
        <f>(Workouts[[#This Row],[Body za Umiestnenie]]+Workouts[[#This Row],[Body Účasť]])*Workouts[[#This Row],[koef. hráča]]</f>
        <v>16.8</v>
      </c>
      <c r="M316" s="52" t="str">
        <f>VLOOKUP(Workouts[[#This Row],[Meno Priezvisko]],Data!$E$62:$G$155,2,0)</f>
        <v>ŠK Pionierska</v>
      </c>
      <c r="N316" s="85">
        <f>Workouts[[#This Row],[Body spolu]]*Workouts[[#This Row],[koef. Trénera]]</f>
        <v>33.6</v>
      </c>
      <c r="O316" s="52" t="str">
        <f>VLOOKUP(Workouts[[#This Row],[Meno Priezvisko]],Data!$E$62:$G$155,3,0)</f>
        <v>Lorinčík, Dušan</v>
      </c>
      <c r="P316" s="10"/>
      <c r="X316"/>
      <c r="Y316"/>
      <c r="AB316"/>
      <c r="AC316"/>
    </row>
    <row r="317" spans="2:29" ht="18" x14ac:dyDescent="0.25">
      <c r="B317" s="29">
        <v>46187</v>
      </c>
      <c r="C317" s="91" t="s">
        <v>14</v>
      </c>
      <c r="D317" s="17" t="s">
        <v>34</v>
      </c>
      <c r="E317" s="10" t="s">
        <v>14</v>
      </c>
      <c r="F317" s="121">
        <f>VLOOKUP(E317,Data!$I$21:$J$30,2,FALSE)</f>
        <v>8</v>
      </c>
      <c r="G317" s="14">
        <v>3</v>
      </c>
      <c r="H317" s="14"/>
      <c r="I317" s="121">
        <v>10</v>
      </c>
      <c r="J317" s="88">
        <f>VLOOKUP(Workouts[[#This Row],[Meno Priezvisko]],Data!$E$62:$I$155,5,0)</f>
        <v>1.1499999999999999</v>
      </c>
      <c r="K317" s="92">
        <f>VLOOKUP(Workouts[[#This Row],[Tréner]],Data!$N$32:$O$48,2,0)</f>
        <v>1.5</v>
      </c>
      <c r="L317" s="90">
        <f>(Workouts[[#This Row],[Body za Umiestnenie]]+Workouts[[#This Row],[Body Účasť]])*Workouts[[#This Row],[koef. hráča]]</f>
        <v>20.7</v>
      </c>
      <c r="M317" s="52" t="str">
        <f>VLOOKUP(Workouts[[#This Row],[Meno Priezvisko]],Data!$E$62:$G$155,2,0)</f>
        <v>IMET SK BA</v>
      </c>
      <c r="N317" s="85">
        <f>Workouts[[#This Row],[Body spolu]]*Workouts[[#This Row],[koef. Trénera]]</f>
        <v>31.049999999999997</v>
      </c>
      <c r="O317" s="52" t="str">
        <f>VLOOKUP(Workouts[[#This Row],[Meno Priezvisko]],Data!$E$62:$G$155,3,0)</f>
        <v>Tóth, Tomáš</v>
      </c>
      <c r="P317" s="10"/>
      <c r="X317"/>
      <c r="Y317"/>
      <c r="AB317"/>
      <c r="AC317"/>
    </row>
    <row r="318" spans="2:29" ht="18" x14ac:dyDescent="0.25">
      <c r="B318" s="29">
        <v>46187</v>
      </c>
      <c r="C318" s="91" t="s">
        <v>14</v>
      </c>
      <c r="D318" s="17" t="s">
        <v>52</v>
      </c>
      <c r="E318" s="10" t="s">
        <v>14</v>
      </c>
      <c r="F318" s="121">
        <f>VLOOKUP(E318,Data!$I$21:$J$30,2,FALSE)</f>
        <v>8</v>
      </c>
      <c r="G318" s="14">
        <v>29</v>
      </c>
      <c r="H318" s="14"/>
      <c r="I318" s="121"/>
      <c r="J318" s="88">
        <f>VLOOKUP(Workouts[[#This Row],[Meno Priezvisko]],Data!$E$62:$I$155,5,0)</f>
        <v>1.2</v>
      </c>
      <c r="K318" s="92">
        <f>VLOOKUP(Workouts[[#This Row],[Tréner]],Data!$N$32:$O$48,2,0)</f>
        <v>1.5</v>
      </c>
      <c r="L318" s="90">
        <f>(Workouts[[#This Row],[Body za Umiestnenie]]+Workouts[[#This Row],[Body Účasť]])*Workouts[[#This Row],[koef. hráča]]</f>
        <v>9.6</v>
      </c>
      <c r="M318" s="52" t="str">
        <f>VLOOKUP(Workouts[[#This Row],[Meno Priezvisko]],Data!$E$62:$G$155,2,0)</f>
        <v>IMET SK BA</v>
      </c>
      <c r="N318" s="85">
        <f>Workouts[[#This Row],[Body spolu]]*Workouts[[#This Row],[koef. Trénera]]</f>
        <v>14.399999999999999</v>
      </c>
      <c r="O318" s="52" t="str">
        <f>VLOOKUP(Workouts[[#This Row],[Meno Priezvisko]],Data!$E$62:$G$155,3,0)</f>
        <v>Tóth, Tomáš</v>
      </c>
      <c r="P318" s="10"/>
      <c r="X318"/>
      <c r="Y318"/>
      <c r="AB318"/>
      <c r="AC318"/>
    </row>
    <row r="319" spans="2:29" ht="18" x14ac:dyDescent="0.25">
      <c r="B319" s="29">
        <v>46194</v>
      </c>
      <c r="C319" s="91" t="s">
        <v>14</v>
      </c>
      <c r="D319" s="17" t="s">
        <v>40</v>
      </c>
      <c r="E319" s="10" t="s">
        <v>14</v>
      </c>
      <c r="F319" s="121">
        <f>VLOOKUP(E319,Data!$I$21:$J$30,2,FALSE)</f>
        <v>8</v>
      </c>
      <c r="G319" s="14">
        <v>11</v>
      </c>
      <c r="H319" s="14"/>
      <c r="I319" s="121"/>
      <c r="J319" s="88">
        <f>VLOOKUP(Workouts[[#This Row],[Meno Priezvisko]],Data!$E$62:$I$155,5,0)</f>
        <v>1.2</v>
      </c>
      <c r="K319" s="92">
        <f>VLOOKUP(Workouts[[#This Row],[Tréner]],Data!$N$32:$O$48,2,0)</f>
        <v>2</v>
      </c>
      <c r="L319" s="90">
        <f>(Workouts[[#This Row],[Body za Umiestnenie]]+Workouts[[#This Row],[Body Účasť]])*Workouts[[#This Row],[koef. hráča]]</f>
        <v>9.6</v>
      </c>
      <c r="M319" s="52" t="str">
        <f>VLOOKUP(Workouts[[#This Row],[Meno Priezvisko]],Data!$E$62:$G$155,2,0)</f>
        <v>ŠK Pionierska</v>
      </c>
      <c r="N319" s="85">
        <f>Workouts[[#This Row],[Body spolu]]*Workouts[[#This Row],[koef. Trénera]]</f>
        <v>19.2</v>
      </c>
      <c r="O319" s="52" t="str">
        <f>VLOOKUP(Workouts[[#This Row],[Meno Priezvisko]],Data!$E$62:$G$155,3,0)</f>
        <v>Lorinčík, Dušan</v>
      </c>
      <c r="P319" s="10"/>
      <c r="X319"/>
      <c r="Y319"/>
      <c r="AB319"/>
      <c r="AC319"/>
    </row>
    <row r="320" spans="2:29" x14ac:dyDescent="0.2">
      <c r="X320"/>
      <c r="Y320"/>
      <c r="AB320"/>
      <c r="AC320"/>
    </row>
    <row r="321" spans="24:29" x14ac:dyDescent="0.2">
      <c r="X321"/>
      <c r="Y321"/>
      <c r="AB321"/>
      <c r="AC321"/>
    </row>
    <row r="322" spans="24:29" x14ac:dyDescent="0.2">
      <c r="X322"/>
      <c r="Y322"/>
      <c r="AB322"/>
      <c r="AC322"/>
    </row>
    <row r="323" spans="24:29" x14ac:dyDescent="0.2">
      <c r="X323"/>
      <c r="Y323"/>
      <c r="AB323"/>
      <c r="AC323"/>
    </row>
    <row r="324" spans="24:29" x14ac:dyDescent="0.2">
      <c r="X324"/>
      <c r="Y324"/>
      <c r="AB324"/>
      <c r="AC324"/>
    </row>
    <row r="325" spans="24:29" x14ac:dyDescent="0.2">
      <c r="X325"/>
      <c r="Y325"/>
      <c r="AB325"/>
      <c r="AC325"/>
    </row>
    <row r="326" spans="24:29" x14ac:dyDescent="0.2">
      <c r="X326"/>
      <c r="Y326"/>
      <c r="AB326"/>
      <c r="AC326"/>
    </row>
    <row r="327" spans="24:29" x14ac:dyDescent="0.2">
      <c r="X327"/>
      <c r="Y327"/>
      <c r="AB327"/>
      <c r="AC327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4"/>
  <headerFooter differentFirst="1">
    <oddFooter>Page &amp;P of &amp;N</oddFooter>
  </headerFooter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D11:D319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E11:E319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46"/>
  <sheetViews>
    <sheetView showGridLines="0" zoomScale="85" zoomScaleNormal="85" workbookViewId="0"/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4" t="s">
        <v>9</v>
      </c>
      <c r="H6" s="114"/>
      <c r="I6" s="114"/>
      <c r="J6" s="114"/>
      <c r="K6" s="115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6" t="s">
        <v>112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7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7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8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159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227</v>
      </c>
    </row>
    <row r="18" spans="2:15" x14ac:dyDescent="0.25">
      <c r="B18" t="s">
        <v>225</v>
      </c>
    </row>
    <row r="19" spans="2:15" x14ac:dyDescent="0.25">
      <c r="B19" t="s">
        <v>226</v>
      </c>
      <c r="F19" t="s">
        <v>23</v>
      </c>
    </row>
    <row r="20" spans="2:15" x14ac:dyDescent="0.25">
      <c r="B20" t="s">
        <v>157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229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228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229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228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88</v>
      </c>
      <c r="O32" t="s">
        <v>114</v>
      </c>
    </row>
    <row r="33" spans="2:15" x14ac:dyDescent="0.25">
      <c r="B33" t="s">
        <v>64</v>
      </c>
      <c r="F33" t="s">
        <v>14</v>
      </c>
      <c r="I33" s="102">
        <v>10</v>
      </c>
      <c r="N33" t="s">
        <v>90</v>
      </c>
      <c r="O33">
        <v>2.5</v>
      </c>
    </row>
    <row r="34" spans="2:15" x14ac:dyDescent="0.25">
      <c r="B34" t="s">
        <v>65</v>
      </c>
      <c r="I34" s="102">
        <v>6</v>
      </c>
      <c r="N34" t="s">
        <v>92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94</v>
      </c>
      <c r="O35">
        <v>1.5</v>
      </c>
    </row>
    <row r="36" spans="2:15" x14ac:dyDescent="0.2">
      <c r="B36" t="s">
        <v>161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95</v>
      </c>
      <c r="O36">
        <v>1.5</v>
      </c>
    </row>
    <row r="37" spans="2:15" ht="14.25" x14ac:dyDescent="0.2">
      <c r="B37" t="s">
        <v>156</v>
      </c>
      <c r="F37">
        <v>1</v>
      </c>
      <c r="G37" s="82">
        <v>20</v>
      </c>
      <c r="H37" s="82">
        <v>16</v>
      </c>
      <c r="I37" s="119">
        <f>I33-I34</f>
        <v>4</v>
      </c>
      <c r="J37" s="82">
        <v>6</v>
      </c>
      <c r="K37" s="82">
        <v>5</v>
      </c>
      <c r="N37" t="s">
        <v>97</v>
      </c>
      <c r="O37">
        <v>2</v>
      </c>
    </row>
    <row r="38" spans="2:15" ht="14.25" x14ac:dyDescent="0.2">
      <c r="B38" t="s">
        <v>67</v>
      </c>
      <c r="F38">
        <v>2</v>
      </c>
      <c r="G38" s="82">
        <v>16</v>
      </c>
      <c r="H38" s="82">
        <v>10</v>
      </c>
      <c r="I38" s="120"/>
      <c r="J38" s="82">
        <v>4</v>
      </c>
      <c r="K38" s="82">
        <v>3</v>
      </c>
      <c r="N38" t="s">
        <v>98</v>
      </c>
      <c r="O38">
        <v>1.5</v>
      </c>
    </row>
    <row r="39" spans="2:15" ht="14.25" x14ac:dyDescent="0.2">
      <c r="B39" t="s">
        <v>68</v>
      </c>
      <c r="F39">
        <v>3</v>
      </c>
      <c r="G39" s="82">
        <v>10</v>
      </c>
      <c r="H39" s="82">
        <v>6</v>
      </c>
      <c r="I39" s="120"/>
      <c r="J39" s="82">
        <v>2</v>
      </c>
      <c r="K39" s="82">
        <v>2</v>
      </c>
      <c r="N39" t="s">
        <v>100</v>
      </c>
      <c r="O39">
        <v>1</v>
      </c>
    </row>
    <row r="40" spans="2:15" ht="14.25" x14ac:dyDescent="0.2">
      <c r="B40" t="s">
        <v>69</v>
      </c>
      <c r="F40">
        <v>4</v>
      </c>
      <c r="G40" s="82">
        <v>6</v>
      </c>
      <c r="H40" s="82">
        <v>2</v>
      </c>
      <c r="I40" s="120"/>
      <c r="J40" s="82">
        <v>1</v>
      </c>
      <c r="K40" s="82">
        <v>1</v>
      </c>
      <c r="N40" t="s">
        <v>102</v>
      </c>
      <c r="O40">
        <v>1.5</v>
      </c>
    </row>
    <row r="41" spans="2:15" ht="14.25" x14ac:dyDescent="0.2">
      <c r="B41" t="s">
        <v>262</v>
      </c>
      <c r="F41">
        <v>5</v>
      </c>
      <c r="G41" s="82">
        <v>6</v>
      </c>
      <c r="H41" s="82">
        <v>2</v>
      </c>
      <c r="I41" s="120"/>
      <c r="J41" s="82">
        <v>1</v>
      </c>
      <c r="K41" s="82">
        <v>1</v>
      </c>
      <c r="N41" t="s">
        <v>103</v>
      </c>
      <c r="O41">
        <v>1</v>
      </c>
    </row>
    <row r="42" spans="2:15" ht="14.25" x14ac:dyDescent="0.2">
      <c r="B42" t="s">
        <v>70</v>
      </c>
      <c r="F42">
        <v>6</v>
      </c>
      <c r="G42" s="82">
        <v>6</v>
      </c>
      <c r="H42" s="82">
        <v>2</v>
      </c>
      <c r="I42" s="120"/>
      <c r="J42" s="82">
        <v>1</v>
      </c>
      <c r="K42" s="82">
        <v>1</v>
      </c>
      <c r="N42" t="s">
        <v>100</v>
      </c>
      <c r="O42">
        <v>1.5</v>
      </c>
    </row>
    <row r="43" spans="2:15" ht="14.25" x14ac:dyDescent="0.2">
      <c r="B43" t="s">
        <v>71</v>
      </c>
      <c r="F43">
        <v>7</v>
      </c>
      <c r="G43" s="82">
        <v>6</v>
      </c>
      <c r="H43" s="82">
        <v>2</v>
      </c>
      <c r="I43" s="120"/>
      <c r="J43" s="82">
        <v>1</v>
      </c>
      <c r="K43" s="82">
        <v>1</v>
      </c>
      <c r="N43" s="22" t="s">
        <v>236</v>
      </c>
      <c r="O43">
        <v>1</v>
      </c>
    </row>
    <row r="44" spans="2:15" ht="14.25" x14ac:dyDescent="0.2">
      <c r="B44" t="s">
        <v>72</v>
      </c>
      <c r="F44">
        <v>8</v>
      </c>
      <c r="G44" s="82">
        <v>6</v>
      </c>
      <c r="H44" s="82">
        <v>2</v>
      </c>
      <c r="I44" s="120"/>
      <c r="J44" s="82">
        <v>1</v>
      </c>
      <c r="K44" s="82">
        <v>1</v>
      </c>
      <c r="N44" t="s">
        <v>98</v>
      </c>
      <c r="O44">
        <v>1</v>
      </c>
    </row>
    <row r="45" spans="2:15" x14ac:dyDescent="0.25">
      <c r="B45" t="s">
        <v>73</v>
      </c>
      <c r="N45" t="s">
        <v>102</v>
      </c>
      <c r="O45">
        <v>1</v>
      </c>
    </row>
    <row r="46" spans="2:15" x14ac:dyDescent="0.25">
      <c r="B46" t="s">
        <v>74</v>
      </c>
      <c r="N46" t="s">
        <v>94</v>
      </c>
      <c r="O46">
        <v>1</v>
      </c>
    </row>
    <row r="47" spans="2:15" x14ac:dyDescent="0.25">
      <c r="B47" t="s">
        <v>75</v>
      </c>
      <c r="N47" t="s">
        <v>300</v>
      </c>
      <c r="O47">
        <v>1</v>
      </c>
    </row>
    <row r="48" spans="2:15" x14ac:dyDescent="0.25">
      <c r="B48" t="s">
        <v>76</v>
      </c>
      <c r="G48">
        <f>IF(F33="ESF",2,"Chyba")</f>
        <v>2</v>
      </c>
      <c r="N48" t="s">
        <v>301</v>
      </c>
      <c r="O48">
        <v>1</v>
      </c>
    </row>
    <row r="49" spans="2:9" x14ac:dyDescent="0.25">
      <c r="B49" t="s">
        <v>77</v>
      </c>
      <c r="F49">
        <v>3</v>
      </c>
    </row>
    <row r="50" spans="2:9" x14ac:dyDescent="0.25">
      <c r="B50" t="s">
        <v>78</v>
      </c>
    </row>
    <row r="51" spans="2:9" x14ac:dyDescent="0.25">
      <c r="B51" t="s">
        <v>79</v>
      </c>
    </row>
    <row r="52" spans="2:9" x14ac:dyDescent="0.25">
      <c r="B52" t="s">
        <v>80</v>
      </c>
    </row>
    <row r="53" spans="2:9" x14ac:dyDescent="0.25">
      <c r="B53" t="s">
        <v>81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82</v>
      </c>
    </row>
    <row r="55" spans="2:9" x14ac:dyDescent="0.25">
      <c r="B55" t="s">
        <v>83</v>
      </c>
    </row>
    <row r="56" spans="2:9" x14ac:dyDescent="0.25">
      <c r="B56" t="s">
        <v>84</v>
      </c>
    </row>
    <row r="57" spans="2:9" x14ac:dyDescent="0.25">
      <c r="B57" t="s">
        <v>155</v>
      </c>
    </row>
    <row r="58" spans="2:9" x14ac:dyDescent="0.25">
      <c r="B58" t="s">
        <v>158</v>
      </c>
    </row>
    <row r="59" spans="2:9" x14ac:dyDescent="0.25">
      <c r="B59" t="s">
        <v>160</v>
      </c>
    </row>
    <row r="60" spans="2:9" x14ac:dyDescent="0.25">
      <c r="B60" t="s">
        <v>234</v>
      </c>
    </row>
    <row r="61" spans="2:9" x14ac:dyDescent="0.25">
      <c r="B61" t="s">
        <v>235</v>
      </c>
    </row>
    <row r="62" spans="2:9" ht="28.5" x14ac:dyDescent="0.2">
      <c r="B62" t="s">
        <v>240</v>
      </c>
      <c r="E62" s="86" t="s">
        <v>2</v>
      </c>
      <c r="F62" s="86" t="s">
        <v>87</v>
      </c>
      <c r="G62" s="86" t="s">
        <v>88</v>
      </c>
      <c r="H62" s="86" t="s">
        <v>115</v>
      </c>
      <c r="I62" s="105" t="s">
        <v>116</v>
      </c>
    </row>
    <row r="63" spans="2:9" ht="18" x14ac:dyDescent="0.25">
      <c r="B63" t="s">
        <v>241</v>
      </c>
      <c r="E63" s="106" t="s">
        <v>67</v>
      </c>
      <c r="F63" s="22" t="s">
        <v>96</v>
      </c>
      <c r="G63" s="22" t="s">
        <v>98</v>
      </c>
      <c r="H63" s="22">
        <v>1</v>
      </c>
      <c r="I63" s="107">
        <f t="shared" ref="I63:I94" si="0">IF(H63=0,1,IF(H63=1,1.05,IF(H63=2,1.1,IF(H63=3,1.15,IF(H63=4,1.2,1.2)))))</f>
        <v>1.05</v>
      </c>
    </row>
    <row r="64" spans="2:9" ht="18" x14ac:dyDescent="0.25">
      <c r="B64" t="s">
        <v>242</v>
      </c>
      <c r="E64" s="111" t="s">
        <v>298</v>
      </c>
      <c r="F64" s="112" t="s">
        <v>96</v>
      </c>
      <c r="G64" s="22" t="s">
        <v>236</v>
      </c>
      <c r="H64" s="22">
        <v>0</v>
      </c>
      <c r="I64" s="107">
        <f t="shared" si="0"/>
        <v>1</v>
      </c>
    </row>
    <row r="65" spans="2:9" ht="18" x14ac:dyDescent="0.25">
      <c r="B65" t="s">
        <v>243</v>
      </c>
      <c r="E65" s="106" t="s">
        <v>262</v>
      </c>
      <c r="F65" s="22" t="s">
        <v>96</v>
      </c>
      <c r="G65" s="22" t="s">
        <v>100</v>
      </c>
      <c r="H65" s="22">
        <v>1</v>
      </c>
      <c r="I65" s="107">
        <f t="shared" si="0"/>
        <v>1.05</v>
      </c>
    </row>
    <row r="66" spans="2:9" ht="18" x14ac:dyDescent="0.25">
      <c r="B66" t="s">
        <v>110</v>
      </c>
      <c r="E66" s="106" t="s">
        <v>105</v>
      </c>
      <c r="F66" s="22" t="s">
        <v>96</v>
      </c>
      <c r="G66" s="22" t="s">
        <v>236</v>
      </c>
      <c r="H66" s="22">
        <v>1</v>
      </c>
      <c r="I66" s="107">
        <f t="shared" si="0"/>
        <v>1.05</v>
      </c>
    </row>
    <row r="67" spans="2:9" ht="18" x14ac:dyDescent="0.25">
      <c r="B67" t="s">
        <v>244</v>
      </c>
      <c r="E67" s="106" t="s">
        <v>263</v>
      </c>
      <c r="F67" s="22" t="s">
        <v>91</v>
      </c>
      <c r="G67" s="22" t="s">
        <v>101</v>
      </c>
      <c r="H67" s="22">
        <v>0</v>
      </c>
      <c r="I67" s="107">
        <f t="shared" si="0"/>
        <v>1</v>
      </c>
    </row>
    <row r="68" spans="2:9" ht="18" x14ac:dyDescent="0.25">
      <c r="B68" t="s">
        <v>105</v>
      </c>
      <c r="E68" s="106" t="s">
        <v>65</v>
      </c>
      <c r="F68" s="22" t="s">
        <v>93</v>
      </c>
      <c r="G68" s="22" t="s">
        <v>94</v>
      </c>
      <c r="H68" s="22">
        <v>1</v>
      </c>
      <c r="I68" s="107">
        <f t="shared" si="0"/>
        <v>1.05</v>
      </c>
    </row>
    <row r="69" spans="2:9" ht="18" x14ac:dyDescent="0.25">
      <c r="B69" t="s">
        <v>108</v>
      </c>
      <c r="E69" s="106" t="s">
        <v>81</v>
      </c>
      <c r="F69" s="22" t="s">
        <v>93</v>
      </c>
      <c r="G69" s="22" t="s">
        <v>102</v>
      </c>
      <c r="H69" s="22">
        <v>1</v>
      </c>
      <c r="I69" s="107">
        <f t="shared" si="0"/>
        <v>1.05</v>
      </c>
    </row>
    <row r="70" spans="2:9" ht="18" x14ac:dyDescent="0.25">
      <c r="B70" t="s">
        <v>106</v>
      </c>
      <c r="E70" s="106" t="s">
        <v>73</v>
      </c>
      <c r="F70" s="22" t="s">
        <v>96</v>
      </c>
      <c r="G70" s="22" t="s">
        <v>97</v>
      </c>
      <c r="H70" s="22">
        <v>1</v>
      </c>
      <c r="I70" s="107">
        <f t="shared" si="0"/>
        <v>1.05</v>
      </c>
    </row>
    <row r="71" spans="2:9" ht="18" x14ac:dyDescent="0.25">
      <c r="B71" t="s">
        <v>107</v>
      </c>
      <c r="E71" s="106" t="s">
        <v>50</v>
      </c>
      <c r="F71" s="22" t="s">
        <v>99</v>
      </c>
      <c r="G71" s="22" t="s">
        <v>100</v>
      </c>
      <c r="H71" s="22">
        <v>0</v>
      </c>
      <c r="I71" s="107">
        <f t="shared" si="0"/>
        <v>1</v>
      </c>
    </row>
    <row r="72" spans="2:9" ht="18" x14ac:dyDescent="0.25">
      <c r="B72" t="s">
        <v>109</v>
      </c>
      <c r="E72" s="106" t="s">
        <v>225</v>
      </c>
      <c r="F72" s="22" t="s">
        <v>89</v>
      </c>
      <c r="G72" s="22" t="s">
        <v>90</v>
      </c>
      <c r="H72" s="22">
        <v>5</v>
      </c>
      <c r="I72" s="107">
        <f t="shared" si="0"/>
        <v>1.2</v>
      </c>
    </row>
    <row r="73" spans="2:9" ht="18" x14ac:dyDescent="0.25">
      <c r="B73" t="s">
        <v>259</v>
      </c>
      <c r="E73" s="106" t="s">
        <v>52</v>
      </c>
      <c r="F73" s="22" t="s">
        <v>91</v>
      </c>
      <c r="G73" s="22" t="s">
        <v>92</v>
      </c>
      <c r="H73" s="22">
        <v>5</v>
      </c>
      <c r="I73" s="107">
        <f t="shared" si="0"/>
        <v>1.2</v>
      </c>
    </row>
    <row r="74" spans="2:9" ht="18" x14ac:dyDescent="0.25">
      <c r="B74" t="s">
        <v>263</v>
      </c>
      <c r="E74" s="106" t="s">
        <v>39</v>
      </c>
      <c r="F74" s="22" t="s">
        <v>89</v>
      </c>
      <c r="G74" s="22" t="s">
        <v>90</v>
      </c>
      <c r="H74" s="22">
        <v>1</v>
      </c>
      <c r="I74" s="107">
        <f t="shared" si="0"/>
        <v>1.05</v>
      </c>
    </row>
    <row r="75" spans="2:9" ht="18" x14ac:dyDescent="0.25">
      <c r="B75" t="s">
        <v>267</v>
      </c>
      <c r="E75" s="106" t="s">
        <v>78</v>
      </c>
      <c r="F75" s="22" t="s">
        <v>91</v>
      </c>
      <c r="G75" s="22" t="s">
        <v>92</v>
      </c>
      <c r="H75" s="22">
        <v>1</v>
      </c>
      <c r="I75" s="107">
        <f t="shared" si="0"/>
        <v>1.05</v>
      </c>
    </row>
    <row r="76" spans="2:9" ht="18" x14ac:dyDescent="0.25">
      <c r="B76" t="s">
        <v>298</v>
      </c>
      <c r="E76" s="106" t="s">
        <v>241</v>
      </c>
      <c r="F76" s="22" t="s">
        <v>91</v>
      </c>
      <c r="G76" s="22" t="s">
        <v>92</v>
      </c>
      <c r="H76" s="22">
        <v>0</v>
      </c>
      <c r="I76" s="107">
        <f t="shared" si="0"/>
        <v>1</v>
      </c>
    </row>
    <row r="77" spans="2:9" ht="18" x14ac:dyDescent="0.25">
      <c r="B77" t="s">
        <v>273</v>
      </c>
      <c r="E77" s="111" t="s">
        <v>282</v>
      </c>
      <c r="F77" s="112" t="s">
        <v>96</v>
      </c>
      <c r="G77" s="22" t="s">
        <v>300</v>
      </c>
      <c r="H77" s="22">
        <v>0</v>
      </c>
      <c r="I77" s="107">
        <f t="shared" si="0"/>
        <v>1</v>
      </c>
    </row>
    <row r="78" spans="2:9" ht="18" x14ac:dyDescent="0.25">
      <c r="B78" t="s">
        <v>275</v>
      </c>
      <c r="E78" s="111" t="s">
        <v>276</v>
      </c>
      <c r="F78" s="112" t="s">
        <v>96</v>
      </c>
      <c r="G78" s="22" t="s">
        <v>300</v>
      </c>
      <c r="H78" s="22">
        <v>0</v>
      </c>
      <c r="I78" s="107">
        <f t="shared" si="0"/>
        <v>1</v>
      </c>
    </row>
    <row r="79" spans="2:9" ht="18" x14ac:dyDescent="0.25">
      <c r="B79" t="s">
        <v>276</v>
      </c>
      <c r="E79" s="106" t="s">
        <v>227</v>
      </c>
      <c r="F79" s="22" t="s">
        <v>89</v>
      </c>
      <c r="G79" s="22" t="s">
        <v>90</v>
      </c>
      <c r="H79" s="22">
        <v>5</v>
      </c>
      <c r="I79" s="107">
        <f t="shared" si="0"/>
        <v>1.2</v>
      </c>
    </row>
    <row r="80" spans="2:9" ht="18" x14ac:dyDescent="0.25">
      <c r="B80" t="s">
        <v>277</v>
      </c>
      <c r="E80" s="111" t="s">
        <v>278</v>
      </c>
      <c r="F80" s="112" t="s">
        <v>96</v>
      </c>
      <c r="G80" s="22" t="s">
        <v>301</v>
      </c>
      <c r="H80" s="22">
        <v>0</v>
      </c>
      <c r="I80" s="107">
        <f t="shared" si="0"/>
        <v>1</v>
      </c>
    </row>
    <row r="81" spans="2:9" ht="18" x14ac:dyDescent="0.25">
      <c r="B81" t="s">
        <v>278</v>
      </c>
      <c r="E81" s="106" t="s">
        <v>75</v>
      </c>
      <c r="F81" s="22" t="s">
        <v>96</v>
      </c>
      <c r="G81" s="22" t="s">
        <v>103</v>
      </c>
      <c r="H81" s="22">
        <v>1</v>
      </c>
      <c r="I81" s="107">
        <f t="shared" si="0"/>
        <v>1.05</v>
      </c>
    </row>
    <row r="82" spans="2:9" ht="18" x14ac:dyDescent="0.25">
      <c r="B82" t="s">
        <v>279</v>
      </c>
      <c r="E82" s="106" t="s">
        <v>83</v>
      </c>
      <c r="F82" s="22" t="s">
        <v>93</v>
      </c>
      <c r="G82" s="22" t="s">
        <v>102</v>
      </c>
      <c r="H82" s="22">
        <v>1</v>
      </c>
      <c r="I82" s="107">
        <f t="shared" si="0"/>
        <v>1.05</v>
      </c>
    </row>
    <row r="83" spans="2:9" ht="18" x14ac:dyDescent="0.25">
      <c r="B83" t="s">
        <v>280</v>
      </c>
      <c r="E83" s="106" t="s">
        <v>155</v>
      </c>
      <c r="F83" s="22" t="s">
        <v>91</v>
      </c>
      <c r="G83" s="22" t="s">
        <v>92</v>
      </c>
      <c r="H83" s="22">
        <v>0</v>
      </c>
      <c r="I83" s="107">
        <f t="shared" si="0"/>
        <v>1</v>
      </c>
    </row>
    <row r="84" spans="2:9" ht="18" x14ac:dyDescent="0.25">
      <c r="B84" t="s">
        <v>281</v>
      </c>
      <c r="E84" s="106" t="s">
        <v>235</v>
      </c>
      <c r="F84" s="22" t="s">
        <v>93</v>
      </c>
      <c r="G84" s="109" t="s">
        <v>231</v>
      </c>
      <c r="H84" s="22">
        <v>0</v>
      </c>
      <c r="I84" s="107">
        <f t="shared" si="0"/>
        <v>1</v>
      </c>
    </row>
    <row r="85" spans="2:9" ht="18" x14ac:dyDescent="0.25">
      <c r="B85" t="s">
        <v>282</v>
      </c>
      <c r="E85" s="106" t="s">
        <v>76</v>
      </c>
      <c r="F85" s="22" t="s">
        <v>96</v>
      </c>
      <c r="G85" s="22" t="s">
        <v>104</v>
      </c>
      <c r="H85" s="22">
        <v>1</v>
      </c>
      <c r="I85" s="107">
        <f t="shared" si="0"/>
        <v>1.05</v>
      </c>
    </row>
    <row r="86" spans="2:9" ht="18" x14ac:dyDescent="0.25">
      <c r="B86" t="s">
        <v>283</v>
      </c>
      <c r="E86" s="106" t="s">
        <v>38</v>
      </c>
      <c r="F86" s="22" t="s">
        <v>93</v>
      </c>
      <c r="G86" s="22" t="s">
        <v>94</v>
      </c>
      <c r="H86" s="22">
        <v>1</v>
      </c>
      <c r="I86" s="107">
        <f t="shared" si="0"/>
        <v>1.05</v>
      </c>
    </row>
    <row r="87" spans="2:9" ht="18" x14ac:dyDescent="0.25">
      <c r="E87" s="106" t="s">
        <v>71</v>
      </c>
      <c r="F87" s="22" t="s">
        <v>96</v>
      </c>
      <c r="G87" s="22" t="s">
        <v>103</v>
      </c>
      <c r="H87" s="22">
        <v>1</v>
      </c>
      <c r="I87" s="107">
        <f t="shared" si="0"/>
        <v>1.05</v>
      </c>
    </row>
    <row r="88" spans="2:9" ht="18" x14ac:dyDescent="0.25">
      <c r="E88" s="106" t="s">
        <v>234</v>
      </c>
      <c r="F88" s="22" t="s">
        <v>93</v>
      </c>
      <c r="G88" s="109" t="s">
        <v>231</v>
      </c>
      <c r="H88" s="22">
        <v>0</v>
      </c>
      <c r="I88" s="107">
        <f t="shared" si="0"/>
        <v>1</v>
      </c>
    </row>
    <row r="89" spans="2:9" ht="18" x14ac:dyDescent="0.25">
      <c r="E89" s="111" t="s">
        <v>283</v>
      </c>
      <c r="F89" s="112" t="s">
        <v>96</v>
      </c>
      <c r="G89" s="22" t="s">
        <v>98</v>
      </c>
      <c r="H89" s="22">
        <v>0</v>
      </c>
      <c r="I89" s="107">
        <f t="shared" si="0"/>
        <v>1</v>
      </c>
    </row>
    <row r="90" spans="2:9" ht="18" x14ac:dyDescent="0.25">
      <c r="E90" s="106" t="s">
        <v>70</v>
      </c>
      <c r="F90" s="22" t="s">
        <v>96</v>
      </c>
      <c r="G90" s="22" t="s">
        <v>100</v>
      </c>
      <c r="H90" s="22">
        <v>1</v>
      </c>
      <c r="I90" s="107">
        <f t="shared" si="0"/>
        <v>1.05</v>
      </c>
    </row>
    <row r="91" spans="2:9" ht="18" x14ac:dyDescent="0.25">
      <c r="E91" s="111" t="s">
        <v>277</v>
      </c>
      <c r="F91" s="112" t="s">
        <v>96</v>
      </c>
      <c r="G91" s="22" t="s">
        <v>301</v>
      </c>
      <c r="H91" s="22">
        <v>0</v>
      </c>
      <c r="I91" s="107">
        <f t="shared" si="0"/>
        <v>1</v>
      </c>
    </row>
    <row r="92" spans="2:9" ht="18" x14ac:dyDescent="0.25">
      <c r="E92" s="106" t="s">
        <v>57</v>
      </c>
      <c r="F92" s="22" t="s">
        <v>89</v>
      </c>
      <c r="G92" s="22" t="s">
        <v>90</v>
      </c>
      <c r="H92" s="22">
        <v>1</v>
      </c>
      <c r="I92" s="107">
        <f t="shared" si="0"/>
        <v>1.05</v>
      </c>
    </row>
    <row r="93" spans="2:9" ht="18" x14ac:dyDescent="0.25">
      <c r="E93" s="106" t="s">
        <v>62</v>
      </c>
      <c r="F93" s="22" t="s">
        <v>93</v>
      </c>
      <c r="G93" s="22" t="s">
        <v>94</v>
      </c>
      <c r="H93" s="22">
        <v>1</v>
      </c>
      <c r="I93" s="107">
        <f t="shared" si="0"/>
        <v>1.05</v>
      </c>
    </row>
    <row r="94" spans="2:9" ht="18" x14ac:dyDescent="0.25">
      <c r="E94" s="106" t="s">
        <v>44</v>
      </c>
      <c r="F94" s="22" t="s">
        <v>96</v>
      </c>
      <c r="G94" s="22" t="s">
        <v>98</v>
      </c>
      <c r="H94" s="22">
        <v>1</v>
      </c>
      <c r="I94" s="107">
        <f t="shared" si="0"/>
        <v>1.05</v>
      </c>
    </row>
    <row r="95" spans="2:9" ht="18" x14ac:dyDescent="0.25">
      <c r="E95" s="106" t="s">
        <v>59</v>
      </c>
      <c r="F95" s="22" t="s">
        <v>91</v>
      </c>
      <c r="G95" s="22" t="s">
        <v>92</v>
      </c>
      <c r="H95" s="22">
        <v>1</v>
      </c>
      <c r="I95" s="107">
        <f t="shared" ref="I95:I126" si="1">IF(H95=0,1,IF(H95=1,1.05,IF(H95=2,1.1,IF(H95=3,1.15,IF(H95=4,1.2,1.2)))))</f>
        <v>1.05</v>
      </c>
    </row>
    <row r="96" spans="2:9" ht="18" x14ac:dyDescent="0.25">
      <c r="E96" s="106" t="s">
        <v>106</v>
      </c>
      <c r="F96" s="22" t="s">
        <v>96</v>
      </c>
      <c r="G96" s="22" t="s">
        <v>98</v>
      </c>
      <c r="H96" s="22">
        <v>1</v>
      </c>
      <c r="I96" s="107">
        <f t="shared" si="1"/>
        <v>1.05</v>
      </c>
    </row>
    <row r="97" spans="5:9" ht="18" x14ac:dyDescent="0.25">
      <c r="E97" s="106" t="s">
        <v>159</v>
      </c>
      <c r="F97" s="22" t="s">
        <v>93</v>
      </c>
      <c r="G97" s="22" t="s">
        <v>94</v>
      </c>
      <c r="H97" s="22">
        <v>1</v>
      </c>
      <c r="I97" s="107">
        <f t="shared" si="1"/>
        <v>1.05</v>
      </c>
    </row>
    <row r="98" spans="5:9" ht="18" x14ac:dyDescent="0.25">
      <c r="E98" s="106" t="s">
        <v>63</v>
      </c>
      <c r="F98" s="22" t="s">
        <v>93</v>
      </c>
      <c r="G98" s="22" t="s">
        <v>94</v>
      </c>
      <c r="H98" s="22">
        <v>1</v>
      </c>
      <c r="I98" s="107">
        <f t="shared" si="1"/>
        <v>1.05</v>
      </c>
    </row>
    <row r="99" spans="5:9" ht="18" x14ac:dyDescent="0.25">
      <c r="E99" s="106" t="s">
        <v>66</v>
      </c>
      <c r="F99" s="22" t="s">
        <v>93</v>
      </c>
      <c r="G99" s="22" t="s">
        <v>102</v>
      </c>
      <c r="H99" s="22">
        <v>1</v>
      </c>
      <c r="I99" s="107">
        <f t="shared" si="1"/>
        <v>1.05</v>
      </c>
    </row>
    <row r="100" spans="5:9" ht="18" x14ac:dyDescent="0.25">
      <c r="E100" s="111" t="s">
        <v>280</v>
      </c>
      <c r="F100" s="112" t="s">
        <v>96</v>
      </c>
      <c r="G100" s="22" t="s">
        <v>301</v>
      </c>
      <c r="H100" s="22">
        <v>0</v>
      </c>
      <c r="I100" s="107">
        <f t="shared" si="1"/>
        <v>1</v>
      </c>
    </row>
    <row r="101" spans="5:9" ht="18" x14ac:dyDescent="0.25">
      <c r="E101" s="111" t="s">
        <v>275</v>
      </c>
      <c r="F101" s="112" t="s">
        <v>96</v>
      </c>
      <c r="G101" s="22" t="s">
        <v>98</v>
      </c>
      <c r="H101" s="22">
        <v>0</v>
      </c>
      <c r="I101" s="107">
        <f t="shared" si="1"/>
        <v>1</v>
      </c>
    </row>
    <row r="102" spans="5:9" ht="18" x14ac:dyDescent="0.25">
      <c r="E102" s="106" t="s">
        <v>243</v>
      </c>
      <c r="F102" s="22" t="s">
        <v>91</v>
      </c>
      <c r="G102" s="22" t="s">
        <v>92</v>
      </c>
      <c r="H102" s="22">
        <v>0</v>
      </c>
      <c r="I102" s="107">
        <f t="shared" si="1"/>
        <v>1</v>
      </c>
    </row>
    <row r="103" spans="5:9" ht="18" x14ac:dyDescent="0.25">
      <c r="E103" s="106" t="s">
        <v>80</v>
      </c>
      <c r="F103" s="22" t="s">
        <v>93</v>
      </c>
      <c r="G103" s="22" t="s">
        <v>102</v>
      </c>
      <c r="H103" s="22">
        <v>1</v>
      </c>
      <c r="I103" s="107">
        <f t="shared" si="1"/>
        <v>1.05</v>
      </c>
    </row>
    <row r="104" spans="5:9" ht="18" x14ac:dyDescent="0.25">
      <c r="E104" s="106" t="s">
        <v>267</v>
      </c>
      <c r="F104" s="22" t="s">
        <v>93</v>
      </c>
      <c r="G104" s="109" t="s">
        <v>231</v>
      </c>
      <c r="H104" s="22">
        <v>0</v>
      </c>
      <c r="I104" s="107">
        <f t="shared" si="1"/>
        <v>1</v>
      </c>
    </row>
    <row r="105" spans="5:9" ht="18" x14ac:dyDescent="0.25">
      <c r="E105" s="106" t="s">
        <v>43</v>
      </c>
      <c r="F105" s="22" t="s">
        <v>93</v>
      </c>
      <c r="G105" s="22" t="s">
        <v>95</v>
      </c>
      <c r="H105" s="22">
        <v>1</v>
      </c>
      <c r="I105" s="107">
        <f t="shared" si="1"/>
        <v>1.05</v>
      </c>
    </row>
    <row r="106" spans="5:9" ht="18" x14ac:dyDescent="0.25">
      <c r="E106" s="106" t="s">
        <v>82</v>
      </c>
      <c r="F106" s="22" t="s">
        <v>93</v>
      </c>
      <c r="G106" s="22" t="s">
        <v>94</v>
      </c>
      <c r="H106" s="22">
        <v>1</v>
      </c>
      <c r="I106" s="107">
        <f t="shared" si="1"/>
        <v>1.05</v>
      </c>
    </row>
    <row r="107" spans="5:9" ht="18" x14ac:dyDescent="0.25">
      <c r="E107" s="106" t="s">
        <v>242</v>
      </c>
      <c r="F107" s="22" t="s">
        <v>91</v>
      </c>
      <c r="G107" s="22" t="s">
        <v>92</v>
      </c>
      <c r="H107" s="22">
        <v>0</v>
      </c>
      <c r="I107" s="107">
        <f t="shared" si="1"/>
        <v>1</v>
      </c>
    </row>
    <row r="108" spans="5:9" ht="18" x14ac:dyDescent="0.25">
      <c r="E108" s="106" t="s">
        <v>156</v>
      </c>
      <c r="F108" s="22" t="s">
        <v>96</v>
      </c>
      <c r="G108" s="22" t="s">
        <v>236</v>
      </c>
      <c r="H108" s="22">
        <v>1</v>
      </c>
      <c r="I108" s="107">
        <f t="shared" si="1"/>
        <v>1.05</v>
      </c>
    </row>
    <row r="109" spans="5:9" ht="18" x14ac:dyDescent="0.25">
      <c r="E109" s="106" t="s">
        <v>84</v>
      </c>
      <c r="F109" s="22" t="s">
        <v>93</v>
      </c>
      <c r="G109" s="22" t="s">
        <v>102</v>
      </c>
      <c r="H109" s="22">
        <v>1</v>
      </c>
      <c r="I109" s="107">
        <f t="shared" si="1"/>
        <v>1.05</v>
      </c>
    </row>
    <row r="110" spans="5:9" ht="18" x14ac:dyDescent="0.25">
      <c r="E110" s="106" t="s">
        <v>158</v>
      </c>
      <c r="F110" s="22" t="s">
        <v>91</v>
      </c>
      <c r="G110" s="22" t="s">
        <v>92</v>
      </c>
      <c r="H110" s="22">
        <v>0</v>
      </c>
      <c r="I110" s="107">
        <f t="shared" si="1"/>
        <v>1</v>
      </c>
    </row>
    <row r="111" spans="5:9" ht="18" x14ac:dyDescent="0.25">
      <c r="E111" s="106" t="s">
        <v>51</v>
      </c>
      <c r="F111" s="22" t="s">
        <v>91</v>
      </c>
      <c r="G111" s="22" t="s">
        <v>92</v>
      </c>
      <c r="H111" s="22">
        <v>1</v>
      </c>
      <c r="I111" s="107">
        <f t="shared" si="1"/>
        <v>1.05</v>
      </c>
    </row>
    <row r="112" spans="5:9" ht="18" x14ac:dyDescent="0.25">
      <c r="E112" s="111" t="s">
        <v>281</v>
      </c>
      <c r="F112" s="112" t="s">
        <v>96</v>
      </c>
      <c r="G112" s="22" t="s">
        <v>98</v>
      </c>
      <c r="H112" s="22">
        <v>0</v>
      </c>
      <c r="I112" s="107">
        <f t="shared" si="1"/>
        <v>1</v>
      </c>
    </row>
    <row r="113" spans="5:9" ht="18" x14ac:dyDescent="0.25">
      <c r="E113" s="106" t="s">
        <v>161</v>
      </c>
      <c r="F113" s="22" t="s">
        <v>96</v>
      </c>
      <c r="G113" s="22" t="s">
        <v>98</v>
      </c>
      <c r="H113" s="22">
        <v>1</v>
      </c>
      <c r="I113" s="107">
        <f t="shared" si="1"/>
        <v>1.05</v>
      </c>
    </row>
    <row r="114" spans="5:9" ht="18" x14ac:dyDescent="0.25">
      <c r="E114" s="106" t="s">
        <v>54</v>
      </c>
      <c r="F114" s="22" t="s">
        <v>93</v>
      </c>
      <c r="G114" s="22" t="s">
        <v>95</v>
      </c>
      <c r="H114" s="22">
        <v>1</v>
      </c>
      <c r="I114" s="107">
        <f t="shared" si="1"/>
        <v>1.05</v>
      </c>
    </row>
    <row r="115" spans="5:9" ht="18" x14ac:dyDescent="0.25">
      <c r="E115" s="106" t="s">
        <v>35</v>
      </c>
      <c r="F115" s="22" t="s">
        <v>91</v>
      </c>
      <c r="G115" s="22" t="s">
        <v>92</v>
      </c>
      <c r="H115" s="22">
        <v>1</v>
      </c>
      <c r="I115" s="107">
        <f t="shared" si="1"/>
        <v>1.05</v>
      </c>
    </row>
    <row r="116" spans="5:9" ht="18" x14ac:dyDescent="0.25">
      <c r="E116" s="106" t="s">
        <v>60</v>
      </c>
      <c r="F116" s="22" t="s">
        <v>93</v>
      </c>
      <c r="G116" s="22" t="s">
        <v>102</v>
      </c>
      <c r="H116" s="22">
        <v>1</v>
      </c>
      <c r="I116" s="107">
        <f t="shared" si="1"/>
        <v>1.05</v>
      </c>
    </row>
    <row r="117" spans="5:9" ht="18" x14ac:dyDescent="0.25">
      <c r="E117" s="111" t="s">
        <v>273</v>
      </c>
      <c r="F117" s="112" t="s">
        <v>96</v>
      </c>
      <c r="G117" s="22" t="s">
        <v>236</v>
      </c>
      <c r="H117" s="22">
        <v>0</v>
      </c>
      <c r="I117" s="107">
        <f t="shared" si="1"/>
        <v>1</v>
      </c>
    </row>
    <row r="118" spans="5:9" ht="18" x14ac:dyDescent="0.25">
      <c r="E118" s="106" t="s">
        <v>107</v>
      </c>
      <c r="F118" s="22" t="s">
        <v>93</v>
      </c>
      <c r="G118" s="22" t="s">
        <v>102</v>
      </c>
      <c r="H118" s="22">
        <v>1</v>
      </c>
      <c r="I118" s="107">
        <f t="shared" si="1"/>
        <v>1.05</v>
      </c>
    </row>
    <row r="119" spans="5:9" ht="18" x14ac:dyDescent="0.25">
      <c r="E119" s="106" t="s">
        <v>68</v>
      </c>
      <c r="F119" s="22" t="s">
        <v>96</v>
      </c>
      <c r="G119" s="22" t="s">
        <v>100</v>
      </c>
      <c r="H119" s="22">
        <v>1</v>
      </c>
      <c r="I119" s="107">
        <f t="shared" si="1"/>
        <v>1.05</v>
      </c>
    </row>
    <row r="120" spans="5:9" ht="18" x14ac:dyDescent="0.25">
      <c r="E120" s="106" t="s">
        <v>226</v>
      </c>
      <c r="F120" s="22" t="s">
        <v>89</v>
      </c>
      <c r="G120" s="22" t="s">
        <v>90</v>
      </c>
      <c r="H120" s="22">
        <v>1</v>
      </c>
      <c r="I120" s="107">
        <f t="shared" si="1"/>
        <v>1.05</v>
      </c>
    </row>
    <row r="121" spans="5:9" ht="18" x14ac:dyDescent="0.25">
      <c r="E121" s="106" t="s">
        <v>4</v>
      </c>
      <c r="F121" s="22" t="s">
        <v>96</v>
      </c>
      <c r="G121" s="22" t="s">
        <v>97</v>
      </c>
      <c r="H121" s="22">
        <v>5</v>
      </c>
      <c r="I121" s="107">
        <f t="shared" si="1"/>
        <v>1.2</v>
      </c>
    </row>
    <row r="122" spans="5:9" ht="18" x14ac:dyDescent="0.25">
      <c r="E122" s="106" t="s">
        <v>108</v>
      </c>
      <c r="F122" s="22" t="s">
        <v>96</v>
      </c>
      <c r="G122" s="22" t="s">
        <v>236</v>
      </c>
      <c r="H122" s="22">
        <v>1</v>
      </c>
      <c r="I122" s="107">
        <f t="shared" si="1"/>
        <v>1.05</v>
      </c>
    </row>
    <row r="123" spans="5:9" ht="18" x14ac:dyDescent="0.25">
      <c r="E123" s="106" t="s">
        <v>53</v>
      </c>
      <c r="F123" s="22" t="s">
        <v>93</v>
      </c>
      <c r="G123" s="22" t="s">
        <v>95</v>
      </c>
      <c r="H123" s="22">
        <v>1</v>
      </c>
      <c r="I123" s="107">
        <f t="shared" si="1"/>
        <v>1.05</v>
      </c>
    </row>
    <row r="124" spans="5:9" ht="18" x14ac:dyDescent="0.25">
      <c r="E124" s="111" t="s">
        <v>279</v>
      </c>
      <c r="F124" s="112" t="s">
        <v>96</v>
      </c>
      <c r="G124" s="22" t="s">
        <v>236</v>
      </c>
      <c r="H124" s="22">
        <v>0</v>
      </c>
      <c r="I124" s="107">
        <f t="shared" si="1"/>
        <v>1</v>
      </c>
    </row>
    <row r="125" spans="5:9" ht="18" x14ac:dyDescent="0.25">
      <c r="E125" s="106" t="s">
        <v>244</v>
      </c>
      <c r="F125" s="22" t="s">
        <v>93</v>
      </c>
      <c r="G125" s="109" t="s">
        <v>231</v>
      </c>
      <c r="H125" s="22">
        <v>0</v>
      </c>
      <c r="I125" s="107">
        <f t="shared" si="1"/>
        <v>1</v>
      </c>
    </row>
    <row r="126" spans="5:9" ht="18" x14ac:dyDescent="0.25">
      <c r="E126" s="106" t="s">
        <v>72</v>
      </c>
      <c r="F126" s="22" t="s">
        <v>96</v>
      </c>
      <c r="G126" s="22" t="s">
        <v>103</v>
      </c>
      <c r="H126" s="22">
        <v>1</v>
      </c>
      <c r="I126" s="107">
        <f t="shared" si="1"/>
        <v>1.05</v>
      </c>
    </row>
    <row r="127" spans="5:9" ht="18" x14ac:dyDescent="0.25">
      <c r="E127" s="106" t="s">
        <v>157</v>
      </c>
      <c r="F127" s="22" t="s">
        <v>89</v>
      </c>
      <c r="G127" s="22" t="s">
        <v>90</v>
      </c>
      <c r="H127" s="22">
        <v>1</v>
      </c>
      <c r="I127" s="107">
        <f t="shared" ref="I127:I146" si="2">IF(H127=0,1,IF(H127=1,1.05,IF(H127=2,1.1,IF(H127=3,1.15,IF(H127=4,1.2,1.2)))))</f>
        <v>1.05</v>
      </c>
    </row>
    <row r="128" spans="5:9" ht="18" x14ac:dyDescent="0.25">
      <c r="E128" s="106" t="s">
        <v>55</v>
      </c>
      <c r="F128" s="22" t="s">
        <v>93</v>
      </c>
      <c r="G128" s="22" t="s">
        <v>95</v>
      </c>
      <c r="H128" s="22">
        <v>1</v>
      </c>
      <c r="I128" s="107">
        <f t="shared" si="2"/>
        <v>1.05</v>
      </c>
    </row>
    <row r="129" spans="5:9" ht="18" x14ac:dyDescent="0.25">
      <c r="E129" s="106" t="s">
        <v>58</v>
      </c>
      <c r="F129" s="22" t="s">
        <v>96</v>
      </c>
      <c r="G129" s="22" t="s">
        <v>98</v>
      </c>
      <c r="H129" s="22">
        <v>2</v>
      </c>
      <c r="I129" s="107">
        <f t="shared" si="2"/>
        <v>1.1000000000000001</v>
      </c>
    </row>
    <row r="130" spans="5:9" ht="18" x14ac:dyDescent="0.25">
      <c r="E130" s="106" t="s">
        <v>56</v>
      </c>
      <c r="F130" s="22" t="s">
        <v>93</v>
      </c>
      <c r="G130" s="22" t="s">
        <v>95</v>
      </c>
      <c r="H130" s="22">
        <v>1</v>
      </c>
      <c r="I130" s="107">
        <f t="shared" si="2"/>
        <v>1.05</v>
      </c>
    </row>
    <row r="131" spans="5:9" ht="18" x14ac:dyDescent="0.25">
      <c r="E131" s="106" t="s">
        <v>74</v>
      </c>
      <c r="F131" s="22" t="s">
        <v>96</v>
      </c>
      <c r="G131" s="22" t="s">
        <v>98</v>
      </c>
      <c r="H131" s="22">
        <v>1</v>
      </c>
      <c r="I131" s="107">
        <f t="shared" si="2"/>
        <v>1.05</v>
      </c>
    </row>
    <row r="132" spans="5:9" ht="18" x14ac:dyDescent="0.25">
      <c r="E132" s="106" t="s">
        <v>49</v>
      </c>
      <c r="F132" s="22" t="s">
        <v>91</v>
      </c>
      <c r="G132" s="22" t="s">
        <v>101</v>
      </c>
      <c r="H132" s="22">
        <v>1</v>
      </c>
      <c r="I132" s="107">
        <f t="shared" si="2"/>
        <v>1.05</v>
      </c>
    </row>
    <row r="133" spans="5:9" ht="18" x14ac:dyDescent="0.25">
      <c r="E133" s="106" t="s">
        <v>109</v>
      </c>
      <c r="F133" s="22" t="s">
        <v>96</v>
      </c>
      <c r="G133" s="22" t="s">
        <v>103</v>
      </c>
      <c r="H133" s="22">
        <v>1</v>
      </c>
      <c r="I133" s="107">
        <f t="shared" si="2"/>
        <v>1.05</v>
      </c>
    </row>
    <row r="134" spans="5:9" ht="18" x14ac:dyDescent="0.25">
      <c r="E134" s="106" t="s">
        <v>69</v>
      </c>
      <c r="F134" s="22" t="s">
        <v>96</v>
      </c>
      <c r="G134" s="22" t="s">
        <v>100</v>
      </c>
      <c r="H134" s="22">
        <v>1</v>
      </c>
      <c r="I134" s="107">
        <f t="shared" si="2"/>
        <v>1.05</v>
      </c>
    </row>
    <row r="135" spans="5:9" ht="18" x14ac:dyDescent="0.25">
      <c r="E135" s="106" t="s">
        <v>61</v>
      </c>
      <c r="F135" s="22" t="s">
        <v>93</v>
      </c>
      <c r="G135" s="22" t="s">
        <v>95</v>
      </c>
      <c r="H135" s="22">
        <v>1</v>
      </c>
      <c r="I135" s="107">
        <f t="shared" si="2"/>
        <v>1.05</v>
      </c>
    </row>
    <row r="136" spans="5:9" ht="18" x14ac:dyDescent="0.25">
      <c r="E136" s="106" t="s">
        <v>36</v>
      </c>
      <c r="F136" s="22" t="s">
        <v>91</v>
      </c>
      <c r="G136" s="22" t="s">
        <v>92</v>
      </c>
      <c r="H136" s="22">
        <v>1</v>
      </c>
      <c r="I136" s="107">
        <f t="shared" si="2"/>
        <v>1.05</v>
      </c>
    </row>
    <row r="137" spans="5:9" ht="18" x14ac:dyDescent="0.25">
      <c r="E137" s="106" t="s">
        <v>110</v>
      </c>
      <c r="F137" s="22" t="s">
        <v>96</v>
      </c>
      <c r="G137" s="22" t="s">
        <v>100</v>
      </c>
      <c r="H137" s="22">
        <v>1</v>
      </c>
      <c r="I137" s="107">
        <f t="shared" si="2"/>
        <v>1.05</v>
      </c>
    </row>
    <row r="138" spans="5:9" ht="18" x14ac:dyDescent="0.25">
      <c r="E138" s="106" t="s">
        <v>64</v>
      </c>
      <c r="F138" s="22" t="s">
        <v>93</v>
      </c>
      <c r="G138" s="22" t="s">
        <v>94</v>
      </c>
      <c r="H138" s="22">
        <v>1</v>
      </c>
      <c r="I138" s="107">
        <f t="shared" si="2"/>
        <v>1.05</v>
      </c>
    </row>
    <row r="139" spans="5:9" ht="18" x14ac:dyDescent="0.25">
      <c r="E139" s="106" t="s">
        <v>34</v>
      </c>
      <c r="F139" s="22" t="s">
        <v>91</v>
      </c>
      <c r="G139" s="22" t="s">
        <v>92</v>
      </c>
      <c r="H139" s="22">
        <v>3</v>
      </c>
      <c r="I139" s="107">
        <f t="shared" si="2"/>
        <v>1.1499999999999999</v>
      </c>
    </row>
    <row r="140" spans="5:9" ht="18" x14ac:dyDescent="0.25">
      <c r="E140" s="106" t="s">
        <v>259</v>
      </c>
      <c r="F140" s="22" t="s">
        <v>96</v>
      </c>
      <c r="G140" s="22" t="s">
        <v>300</v>
      </c>
      <c r="H140" s="22">
        <v>0</v>
      </c>
      <c r="I140" s="107">
        <f t="shared" si="2"/>
        <v>1</v>
      </c>
    </row>
    <row r="141" spans="5:9" ht="18" x14ac:dyDescent="0.25">
      <c r="E141" s="106" t="s">
        <v>77</v>
      </c>
      <c r="F141" s="22" t="s">
        <v>91</v>
      </c>
      <c r="G141" s="22" t="s">
        <v>104</v>
      </c>
      <c r="H141" s="22">
        <v>1</v>
      </c>
      <c r="I141" s="107">
        <f t="shared" si="2"/>
        <v>1.05</v>
      </c>
    </row>
    <row r="142" spans="5:9" ht="18" x14ac:dyDescent="0.25">
      <c r="E142" s="106" t="s">
        <v>79</v>
      </c>
      <c r="F142" s="22" t="s">
        <v>93</v>
      </c>
      <c r="G142" s="22" t="s">
        <v>94</v>
      </c>
      <c r="H142" s="22">
        <v>1</v>
      </c>
      <c r="I142" s="107">
        <f t="shared" si="2"/>
        <v>1.05</v>
      </c>
    </row>
    <row r="143" spans="5:9" ht="18" x14ac:dyDescent="0.25">
      <c r="E143" s="106" t="s">
        <v>240</v>
      </c>
      <c r="F143" s="22" t="s">
        <v>96</v>
      </c>
      <c r="G143" s="22" t="s">
        <v>103</v>
      </c>
      <c r="H143" s="22">
        <v>0</v>
      </c>
      <c r="I143" s="107">
        <f t="shared" si="2"/>
        <v>1</v>
      </c>
    </row>
    <row r="144" spans="5:9" ht="18" x14ac:dyDescent="0.25">
      <c r="E144" s="106" t="s">
        <v>160</v>
      </c>
      <c r="F144" s="22" t="s">
        <v>96</v>
      </c>
      <c r="G144" s="109" t="s">
        <v>231</v>
      </c>
      <c r="H144" s="22">
        <v>0</v>
      </c>
      <c r="I144" s="107">
        <f t="shared" si="2"/>
        <v>1</v>
      </c>
    </row>
    <row r="145" spans="5:9" ht="18" x14ac:dyDescent="0.25">
      <c r="E145" s="106" t="s">
        <v>37</v>
      </c>
      <c r="F145" s="22" t="s">
        <v>93</v>
      </c>
      <c r="G145" s="22" t="s">
        <v>95</v>
      </c>
      <c r="H145" s="22">
        <v>1</v>
      </c>
      <c r="I145" s="107">
        <f t="shared" si="2"/>
        <v>1.05</v>
      </c>
    </row>
    <row r="146" spans="5:9" ht="18" x14ac:dyDescent="0.25">
      <c r="E146" s="106" t="s">
        <v>40</v>
      </c>
      <c r="F146" s="22" t="s">
        <v>96</v>
      </c>
      <c r="G146" s="22" t="s">
        <v>97</v>
      </c>
      <c r="H146" s="22">
        <v>5</v>
      </c>
      <c r="I146" s="107">
        <f t="shared" si="2"/>
        <v>1.2</v>
      </c>
    </row>
  </sheetData>
  <sortState xmlns:xlrd2="http://schemas.microsoft.com/office/spreadsheetml/2017/richdata2" ref="E63:I146">
    <sortCondition ref="E63:E146"/>
  </sortState>
  <mergeCells count="3">
    <mergeCell ref="G6:K6"/>
    <mergeCell ref="I7:I10"/>
    <mergeCell ref="I37:I44"/>
  </mergeCells>
  <phoneticPr fontId="11" type="noConversion"/>
  <conditionalFormatting sqref="I63:I14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A1:G85"/>
  <sheetViews>
    <sheetView workbookViewId="0">
      <pane ySplit="1" topLeftCell="A58" activePane="bottomLeft" state="frozen"/>
      <selection pane="bottomLeft" activeCell="A58" sqref="A58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  <col min="7" max="7" width="17.375" bestFit="1" customWidth="1"/>
  </cols>
  <sheetData>
    <row r="1" spans="3:6" x14ac:dyDescent="0.2">
      <c r="C1" t="s">
        <v>46</v>
      </c>
      <c r="D1" t="s">
        <v>221</v>
      </c>
      <c r="E1" t="s">
        <v>222</v>
      </c>
      <c r="F1" t="s">
        <v>223</v>
      </c>
    </row>
    <row r="2" spans="3:6" x14ac:dyDescent="0.2">
      <c r="C2" t="s">
        <v>162</v>
      </c>
      <c r="D2" t="s">
        <v>163</v>
      </c>
      <c r="E2" t="str">
        <f>UPPER(D2)</f>
        <v>AMZLER</v>
      </c>
      <c r="F2" t="str">
        <f>E2&amp;" " &amp;C2</f>
        <v>AMZLER Peter</v>
      </c>
    </row>
    <row r="3" spans="3:6" x14ac:dyDescent="0.2">
      <c r="C3" t="s">
        <v>164</v>
      </c>
      <c r="D3" t="s">
        <v>165</v>
      </c>
      <c r="E3" t="str">
        <f t="shared" ref="E3:E58" si="0">UPPER(D3)</f>
        <v>UDODOV</v>
      </c>
      <c r="F3" t="str">
        <f t="shared" ref="F3:F58" si="1">E3&amp;" " &amp;C3</f>
        <v>UDODOV Yelysey</v>
      </c>
    </row>
    <row r="4" spans="3:6" x14ac:dyDescent="0.2">
      <c r="C4" t="s">
        <v>166</v>
      </c>
      <c r="D4" t="s">
        <v>167</v>
      </c>
      <c r="E4" t="str">
        <f t="shared" si="0"/>
        <v>HRUŠECKÝ</v>
      </c>
      <c r="F4" t="str">
        <f t="shared" si="1"/>
        <v>HRUŠECKÝ Dominik</v>
      </c>
    </row>
    <row r="5" spans="3:6" x14ac:dyDescent="0.2">
      <c r="C5" t="s">
        <v>128</v>
      </c>
      <c r="D5" t="s">
        <v>129</v>
      </c>
      <c r="E5" t="str">
        <f t="shared" si="0"/>
        <v>HRUŠECKÁ</v>
      </c>
      <c r="F5" t="str">
        <f t="shared" si="1"/>
        <v>HRUŠECKÁ Veronika</v>
      </c>
    </row>
    <row r="6" spans="3:6" x14ac:dyDescent="0.2">
      <c r="C6" t="s">
        <v>168</v>
      </c>
      <c r="D6" t="s">
        <v>220</v>
      </c>
      <c r="E6" t="str">
        <f t="shared" si="0"/>
        <v>VAN KNIPPENBERGH</v>
      </c>
      <c r="F6" t="str">
        <f t="shared" si="1"/>
        <v>VAN KNIPPENBERGH Niki</v>
      </c>
    </row>
    <row r="7" spans="3:6" x14ac:dyDescent="0.2">
      <c r="C7" t="s">
        <v>169</v>
      </c>
      <c r="D7" t="s">
        <v>220</v>
      </c>
      <c r="E7" t="str">
        <f t="shared" si="0"/>
        <v>VAN KNIPPENBERGH</v>
      </c>
      <c r="F7" t="str">
        <f t="shared" si="1"/>
        <v>VAN KNIPPENBERGH Tara</v>
      </c>
    </row>
    <row r="8" spans="3:6" x14ac:dyDescent="0.2">
      <c r="C8" t="s">
        <v>170</v>
      </c>
      <c r="D8" t="s">
        <v>171</v>
      </c>
      <c r="E8" t="str">
        <f t="shared" si="0"/>
        <v>PAVLÍKOVÁ</v>
      </c>
      <c r="F8" t="str">
        <f t="shared" si="1"/>
        <v>PAVLÍKOVÁ Lucia</v>
      </c>
    </row>
    <row r="9" spans="3:6" x14ac:dyDescent="0.2">
      <c r="C9" t="s">
        <v>172</v>
      </c>
      <c r="D9" t="s">
        <v>173</v>
      </c>
      <c r="E9" t="str">
        <f t="shared" si="0"/>
        <v>VAŇO</v>
      </c>
      <c r="F9" t="str">
        <f t="shared" si="1"/>
        <v>VAŇO Viliam</v>
      </c>
    </row>
    <row r="10" spans="3:6" x14ac:dyDescent="0.2">
      <c r="C10" t="s">
        <v>174</v>
      </c>
      <c r="D10" t="s">
        <v>175</v>
      </c>
      <c r="E10" t="str">
        <f t="shared" si="0"/>
        <v>MUŽÍKOVÁ</v>
      </c>
      <c r="F10" t="str">
        <f t="shared" si="1"/>
        <v>MUŽÍKOVÁ Radka</v>
      </c>
    </row>
    <row r="11" spans="3:6" x14ac:dyDescent="0.2">
      <c r="C11" t="s">
        <v>176</v>
      </c>
      <c r="D11" t="s">
        <v>177</v>
      </c>
      <c r="E11" t="str">
        <f t="shared" si="0"/>
        <v>KOTTFEROVÁ</v>
      </c>
      <c r="F11" t="str">
        <f t="shared" si="1"/>
        <v>KOTTFEROVÁ Sára</v>
      </c>
    </row>
    <row r="12" spans="3:6" x14ac:dyDescent="0.2">
      <c r="C12" t="s">
        <v>178</v>
      </c>
      <c r="D12" t="s">
        <v>177</v>
      </c>
      <c r="E12" t="str">
        <f t="shared" si="0"/>
        <v>KOTTFEROVÁ</v>
      </c>
      <c r="F12" t="str">
        <f t="shared" si="1"/>
        <v>KOTTFEROVÁ Nela</v>
      </c>
    </row>
    <row r="13" spans="3:6" x14ac:dyDescent="0.2">
      <c r="C13" t="s">
        <v>179</v>
      </c>
      <c r="D13" t="s">
        <v>180</v>
      </c>
      <c r="E13" t="str">
        <f t="shared" si="0"/>
        <v>ČERNOKOVÁ</v>
      </c>
      <c r="F13" t="str">
        <f t="shared" si="1"/>
        <v>ČERNOKOVÁ Michaela</v>
      </c>
    </row>
    <row r="14" spans="3:6" x14ac:dyDescent="0.2">
      <c r="C14" t="s">
        <v>147</v>
      </c>
      <c r="D14" t="s">
        <v>148</v>
      </c>
      <c r="E14" t="str">
        <f t="shared" si="0"/>
        <v>STAVIARSKY</v>
      </c>
      <c r="F14" t="str">
        <f t="shared" si="1"/>
        <v>STAVIARSKY Lukáš</v>
      </c>
    </row>
    <row r="15" spans="3:6" x14ac:dyDescent="0.2">
      <c r="C15" t="s">
        <v>145</v>
      </c>
      <c r="D15" t="s">
        <v>146</v>
      </c>
      <c r="E15" t="str">
        <f t="shared" si="0"/>
        <v>STAVIARSKA</v>
      </c>
      <c r="F15" t="str">
        <f t="shared" si="1"/>
        <v>STAVIARSKA Klára</v>
      </c>
    </row>
    <row r="16" spans="3:6" x14ac:dyDescent="0.2">
      <c r="C16" t="s">
        <v>151</v>
      </c>
      <c r="D16" t="s">
        <v>150</v>
      </c>
      <c r="E16" t="str">
        <f t="shared" si="0"/>
        <v>VARGA</v>
      </c>
      <c r="F16" t="str">
        <f t="shared" si="1"/>
        <v>VARGA Filip</v>
      </c>
    </row>
    <row r="17" spans="3:6" x14ac:dyDescent="0.2">
      <c r="C17" t="s">
        <v>149</v>
      </c>
      <c r="D17" t="s">
        <v>150</v>
      </c>
      <c r="E17" t="str">
        <f t="shared" si="0"/>
        <v>VARGA</v>
      </c>
      <c r="F17" t="str">
        <f t="shared" si="1"/>
        <v>VARGA David</v>
      </c>
    </row>
    <row r="18" spans="3:6" x14ac:dyDescent="0.2">
      <c r="C18" t="s">
        <v>181</v>
      </c>
      <c r="D18" t="s">
        <v>143</v>
      </c>
      <c r="E18" t="str">
        <f t="shared" si="0"/>
        <v>SLAGTER</v>
      </c>
      <c r="F18" t="str">
        <f t="shared" si="1"/>
        <v>SLAGTER Paula</v>
      </c>
    </row>
    <row r="19" spans="3:6" x14ac:dyDescent="0.2">
      <c r="C19" t="s">
        <v>142</v>
      </c>
      <c r="D19" t="s">
        <v>143</v>
      </c>
      <c r="E19" t="str">
        <f t="shared" si="0"/>
        <v>SLAGTER</v>
      </c>
      <c r="F19" t="str">
        <f t="shared" si="1"/>
        <v>SLAGTER Sandra</v>
      </c>
    </row>
    <row r="20" spans="3:6" x14ac:dyDescent="0.2">
      <c r="C20" t="s">
        <v>182</v>
      </c>
      <c r="D20" t="s">
        <v>183</v>
      </c>
      <c r="E20" t="str">
        <f t="shared" si="0"/>
        <v>ERENTOVÁ</v>
      </c>
      <c r="F20" t="str">
        <f t="shared" si="1"/>
        <v>ERENTOVÁ Dorotka</v>
      </c>
    </row>
    <row r="21" spans="3:6" x14ac:dyDescent="0.2">
      <c r="C21" t="s">
        <v>184</v>
      </c>
      <c r="D21" t="s">
        <v>173</v>
      </c>
      <c r="E21" t="str">
        <f t="shared" si="0"/>
        <v>VAŇO</v>
      </c>
      <c r="F21" t="str">
        <f t="shared" si="1"/>
        <v>VAŇO Sebastián</v>
      </c>
    </row>
    <row r="22" spans="3:6" x14ac:dyDescent="0.2">
      <c r="C22" t="s">
        <v>185</v>
      </c>
      <c r="D22" t="s">
        <v>143</v>
      </c>
      <c r="E22" t="str">
        <f t="shared" si="0"/>
        <v>SLAGTER</v>
      </c>
      <c r="F22" t="str">
        <f t="shared" si="1"/>
        <v>SLAGTER Linda</v>
      </c>
    </row>
    <row r="23" spans="3:6" x14ac:dyDescent="0.2">
      <c r="C23" t="s">
        <v>170</v>
      </c>
      <c r="D23" t="s">
        <v>186</v>
      </c>
      <c r="E23" t="str">
        <f t="shared" si="0"/>
        <v>HÚSKOVÁ</v>
      </c>
      <c r="F23" t="str">
        <f t="shared" si="1"/>
        <v>HÚSKOVÁ Lucia</v>
      </c>
    </row>
    <row r="24" spans="3:6" x14ac:dyDescent="0.2">
      <c r="C24" t="s">
        <v>187</v>
      </c>
      <c r="D24" t="s">
        <v>188</v>
      </c>
      <c r="E24" t="str">
        <f t="shared" si="0"/>
        <v>PRAVDOVÁ</v>
      </c>
      <c r="F24" t="str">
        <f t="shared" si="1"/>
        <v>PRAVDOVÁ Soňa</v>
      </c>
    </row>
    <row r="25" spans="3:6" x14ac:dyDescent="0.2">
      <c r="C25" t="s">
        <v>189</v>
      </c>
      <c r="D25" t="s">
        <v>190</v>
      </c>
      <c r="E25" t="str">
        <f t="shared" si="0"/>
        <v>GERARD</v>
      </c>
      <c r="F25" t="str">
        <f t="shared" si="1"/>
        <v>GERARD Dávid</v>
      </c>
    </row>
    <row r="26" spans="3:6" x14ac:dyDescent="0.2">
      <c r="C26" t="s">
        <v>184</v>
      </c>
      <c r="D26" t="s">
        <v>136</v>
      </c>
      <c r="E26" t="str">
        <f t="shared" si="0"/>
        <v>JELÍNEK</v>
      </c>
      <c r="F26" t="str">
        <f t="shared" si="1"/>
        <v>JELÍNEK Sebastián</v>
      </c>
    </row>
    <row r="27" spans="3:6" x14ac:dyDescent="0.2">
      <c r="C27" t="s">
        <v>134</v>
      </c>
      <c r="D27" t="s">
        <v>154</v>
      </c>
      <c r="E27" t="str">
        <f t="shared" si="0"/>
        <v>WITTINGER</v>
      </c>
      <c r="F27" t="str">
        <f t="shared" si="1"/>
        <v>WITTINGER Michal</v>
      </c>
    </row>
    <row r="28" spans="3:6" x14ac:dyDescent="0.2">
      <c r="C28" t="s">
        <v>191</v>
      </c>
      <c r="D28" t="s">
        <v>192</v>
      </c>
      <c r="E28" t="str">
        <f t="shared" si="0"/>
        <v>KAPKO</v>
      </c>
      <c r="F28" t="str">
        <f t="shared" si="1"/>
        <v>KAPKO Oliver</v>
      </c>
    </row>
    <row r="29" spans="3:6" x14ac:dyDescent="0.2">
      <c r="C29" t="s">
        <v>193</v>
      </c>
      <c r="D29" t="s">
        <v>194</v>
      </c>
      <c r="E29" t="str">
        <f t="shared" si="0"/>
        <v>FABIÁNOVÁ</v>
      </c>
      <c r="F29" t="str">
        <f t="shared" si="1"/>
        <v>FABIÁNOVÁ Tamara</v>
      </c>
    </row>
    <row r="30" spans="3:6" x14ac:dyDescent="0.2">
      <c r="C30" t="s">
        <v>132</v>
      </c>
      <c r="D30" t="s">
        <v>133</v>
      </c>
      <c r="E30" t="str">
        <f t="shared" si="0"/>
        <v>JANÍKOVÁ</v>
      </c>
      <c r="F30" t="str">
        <f t="shared" si="1"/>
        <v>JANÍKOVÁ Lívia</v>
      </c>
    </row>
    <row r="31" spans="3:6" x14ac:dyDescent="0.2">
      <c r="C31" t="s">
        <v>126</v>
      </c>
      <c r="D31" t="s">
        <v>127</v>
      </c>
      <c r="E31" t="str">
        <f t="shared" si="0"/>
        <v>FECÁK</v>
      </c>
      <c r="F31" t="str">
        <f t="shared" si="1"/>
        <v>FECÁK Martin</v>
      </c>
    </row>
    <row r="32" spans="3:6" x14ac:dyDescent="0.2">
      <c r="C32" t="s">
        <v>195</v>
      </c>
      <c r="D32" t="s">
        <v>196</v>
      </c>
      <c r="E32" t="str">
        <f t="shared" si="0"/>
        <v>MÜNNICH</v>
      </c>
      <c r="F32" t="str">
        <f t="shared" si="1"/>
        <v>MÜNNICH Timothy</v>
      </c>
    </row>
    <row r="33" spans="3:6" x14ac:dyDescent="0.2">
      <c r="C33" t="s">
        <v>130</v>
      </c>
      <c r="D33" t="s">
        <v>131</v>
      </c>
      <c r="E33" t="str">
        <f t="shared" si="0"/>
        <v>JANÍK</v>
      </c>
      <c r="F33" t="str">
        <f t="shared" si="1"/>
        <v>JANÍK Daniel</v>
      </c>
    </row>
    <row r="34" spans="3:6" x14ac:dyDescent="0.2">
      <c r="C34" t="s">
        <v>126</v>
      </c>
      <c r="D34" t="s">
        <v>197</v>
      </c>
      <c r="E34" t="str">
        <f t="shared" si="0"/>
        <v>ZÁPOTOCKÝ</v>
      </c>
      <c r="F34" t="str">
        <f t="shared" si="1"/>
        <v>ZÁPOTOCKÝ Martin</v>
      </c>
    </row>
    <row r="35" spans="3:6" x14ac:dyDescent="0.2">
      <c r="C35" s="113" t="s">
        <v>302</v>
      </c>
      <c r="D35" t="s">
        <v>136</v>
      </c>
      <c r="E35" t="str">
        <f t="shared" si="0"/>
        <v>JELÍNEK</v>
      </c>
      <c r="F35" t="str">
        <f t="shared" si="1"/>
        <v>JELÍNEK Nathaniel</v>
      </c>
    </row>
    <row r="36" spans="3:6" x14ac:dyDescent="0.2">
      <c r="C36" t="s">
        <v>134</v>
      </c>
      <c r="D36" t="s">
        <v>135</v>
      </c>
      <c r="E36" t="str">
        <f t="shared" si="0"/>
        <v>JANKOVIČ</v>
      </c>
      <c r="F36" t="str">
        <f t="shared" si="1"/>
        <v>JANKOVIČ Michal</v>
      </c>
    </row>
    <row r="37" spans="3:6" x14ac:dyDescent="0.2">
      <c r="C37" t="s">
        <v>124</v>
      </c>
      <c r="D37" t="s">
        <v>198</v>
      </c>
      <c r="E37" t="str">
        <f t="shared" si="0"/>
        <v>DUBECKÝ</v>
      </c>
      <c r="F37" t="str">
        <f t="shared" si="1"/>
        <v>DUBECKÝ Adam</v>
      </c>
    </row>
    <row r="38" spans="3:6" x14ac:dyDescent="0.2">
      <c r="C38" t="s">
        <v>199</v>
      </c>
      <c r="D38" t="s">
        <v>200</v>
      </c>
      <c r="E38" t="str">
        <f t="shared" si="0"/>
        <v>CHMEL</v>
      </c>
      <c r="F38" t="str">
        <f t="shared" si="1"/>
        <v>CHMEL Ondrej</v>
      </c>
    </row>
    <row r="39" spans="3:6" x14ac:dyDescent="0.2">
      <c r="C39" t="s">
        <v>125</v>
      </c>
      <c r="D39" t="s">
        <v>201</v>
      </c>
      <c r="E39" t="str">
        <f t="shared" si="0"/>
        <v>FARENZENOVÁ</v>
      </c>
      <c r="F39" t="str">
        <f t="shared" si="1"/>
        <v>FARENZENOVÁ Stella</v>
      </c>
    </row>
    <row r="40" spans="3:6" x14ac:dyDescent="0.2">
      <c r="C40" t="s">
        <v>266</v>
      </c>
      <c r="D40" t="s">
        <v>137</v>
      </c>
      <c r="E40" t="str">
        <f t="shared" si="0"/>
        <v>KAPUSTOVÁ</v>
      </c>
      <c r="F40" t="str">
        <f t="shared" si="1"/>
        <v>KAPUSTOVÁ Adela</v>
      </c>
    </row>
    <row r="41" spans="3:6" x14ac:dyDescent="0.2">
      <c r="C41" t="s">
        <v>120</v>
      </c>
      <c r="D41" t="s">
        <v>121</v>
      </c>
      <c r="E41" t="str">
        <f t="shared" si="0"/>
        <v>BORISOVÁ</v>
      </c>
      <c r="F41" t="str">
        <f t="shared" si="1"/>
        <v>BORISOVÁ Lilien</v>
      </c>
    </row>
    <row r="42" spans="3:6" x14ac:dyDescent="0.2">
      <c r="C42" t="s">
        <v>202</v>
      </c>
      <c r="D42" t="s">
        <v>203</v>
      </c>
      <c r="E42" t="str">
        <f t="shared" si="0"/>
        <v>TRUTZOVÁ</v>
      </c>
      <c r="F42" t="str">
        <f t="shared" si="1"/>
        <v>TRUTZOVÁ Kristína</v>
      </c>
    </row>
    <row r="43" spans="3:6" x14ac:dyDescent="0.2">
      <c r="C43" t="s">
        <v>142</v>
      </c>
      <c r="D43" t="s">
        <v>204</v>
      </c>
      <c r="E43" t="str">
        <f t="shared" si="0"/>
        <v>FARKAŠOVÁ</v>
      </c>
      <c r="F43" t="str">
        <f t="shared" si="1"/>
        <v>FARKAŠOVÁ Sandra</v>
      </c>
    </row>
    <row r="44" spans="3:6" x14ac:dyDescent="0.2">
      <c r="C44" t="s">
        <v>205</v>
      </c>
      <c r="D44" t="s">
        <v>206</v>
      </c>
      <c r="E44" t="str">
        <f t="shared" si="0"/>
        <v>IVANIČOVÁ</v>
      </c>
      <c r="F44" t="str">
        <f t="shared" si="1"/>
        <v>IVANIČOVÁ Dáška</v>
      </c>
    </row>
    <row r="45" spans="3:6" x14ac:dyDescent="0.2">
      <c r="C45" t="s">
        <v>207</v>
      </c>
      <c r="D45" t="s">
        <v>208</v>
      </c>
      <c r="E45" t="str">
        <f t="shared" si="0"/>
        <v>PACHO</v>
      </c>
      <c r="F45" t="str">
        <f t="shared" si="1"/>
        <v>PACHO Sofia</v>
      </c>
    </row>
    <row r="46" spans="3:6" x14ac:dyDescent="0.2">
      <c r="C46" t="s">
        <v>209</v>
      </c>
      <c r="D46" t="s">
        <v>210</v>
      </c>
      <c r="E46" t="str">
        <f t="shared" si="0"/>
        <v>HOROVÁ</v>
      </c>
      <c r="F46" t="str">
        <f t="shared" si="1"/>
        <v>HOROVÁ Hana</v>
      </c>
    </row>
    <row r="47" spans="3:6" x14ac:dyDescent="0.2">
      <c r="C47" t="s">
        <v>211</v>
      </c>
      <c r="D47" t="s">
        <v>212</v>
      </c>
      <c r="E47" t="str">
        <f t="shared" si="0"/>
        <v>KATONÁKOVÁ</v>
      </c>
      <c r="F47" t="str">
        <f t="shared" si="1"/>
        <v>KATONÁKOVÁ Katarína</v>
      </c>
    </row>
    <row r="48" spans="3:6" x14ac:dyDescent="0.2">
      <c r="C48" t="s">
        <v>152</v>
      </c>
      <c r="D48" t="s">
        <v>213</v>
      </c>
      <c r="E48" t="str">
        <f t="shared" si="0"/>
        <v>SASKOVÁ</v>
      </c>
      <c r="F48" t="str">
        <f t="shared" si="1"/>
        <v>SASKOVÁ Viktória</v>
      </c>
    </row>
    <row r="49" spans="2:6" x14ac:dyDescent="0.2">
      <c r="C49" t="s">
        <v>214</v>
      </c>
      <c r="D49" t="s">
        <v>215</v>
      </c>
      <c r="E49" t="str">
        <f t="shared" si="0"/>
        <v>ZÁHRADNÍČEK</v>
      </c>
      <c r="F49" t="str">
        <f t="shared" si="1"/>
        <v>ZÁHRADNÍČEK Dušan</v>
      </c>
    </row>
    <row r="50" spans="2:6" x14ac:dyDescent="0.2">
      <c r="C50" t="s">
        <v>152</v>
      </c>
      <c r="D50" t="s">
        <v>216</v>
      </c>
      <c r="E50" t="str">
        <f t="shared" si="0"/>
        <v>SVOBODOVÁ</v>
      </c>
      <c r="F50" t="str">
        <f t="shared" si="1"/>
        <v>SVOBODOVÁ Viktória</v>
      </c>
    </row>
    <row r="51" spans="2:6" x14ac:dyDescent="0.2">
      <c r="C51" t="s">
        <v>140</v>
      </c>
      <c r="D51" t="s">
        <v>141</v>
      </c>
      <c r="E51" t="str">
        <f t="shared" si="0"/>
        <v>SIMON</v>
      </c>
      <c r="F51" t="str">
        <f t="shared" si="1"/>
        <v>SIMON Matej</v>
      </c>
    </row>
    <row r="52" spans="2:6" x14ac:dyDescent="0.2">
      <c r="C52" t="s">
        <v>217</v>
      </c>
      <c r="D52" t="s">
        <v>218</v>
      </c>
      <c r="E52" t="str">
        <f t="shared" si="0"/>
        <v>VANICKÝ</v>
      </c>
      <c r="F52" t="str">
        <f t="shared" si="1"/>
        <v>VANICKÝ Dárius</v>
      </c>
    </row>
    <row r="53" spans="2:6" x14ac:dyDescent="0.2">
      <c r="C53" t="s">
        <v>134</v>
      </c>
      <c r="D53" t="s">
        <v>219</v>
      </c>
      <c r="E53" t="str">
        <f t="shared" si="0"/>
        <v>DRAGOŠEK</v>
      </c>
      <c r="F53" t="str">
        <f t="shared" si="1"/>
        <v>DRAGOŠEK Michal</v>
      </c>
    </row>
    <row r="54" spans="2:6" x14ac:dyDescent="0.2">
      <c r="C54" t="s">
        <v>138</v>
      </c>
      <c r="D54" t="s">
        <v>139</v>
      </c>
      <c r="E54" t="str">
        <f t="shared" si="0"/>
        <v>MATUŠKA</v>
      </c>
      <c r="F54" t="str">
        <f t="shared" si="1"/>
        <v>MATUŠKA Jakub</v>
      </c>
    </row>
    <row r="55" spans="2:6" x14ac:dyDescent="0.2">
      <c r="C55" t="s">
        <v>134</v>
      </c>
      <c r="D55" t="s">
        <v>139</v>
      </c>
      <c r="E55" t="str">
        <f t="shared" si="0"/>
        <v>MATUŠKA</v>
      </c>
      <c r="F55" t="str">
        <f t="shared" si="1"/>
        <v>MATUŠKA Michal</v>
      </c>
    </row>
    <row r="56" spans="2:6" x14ac:dyDescent="0.2">
      <c r="C56" t="s">
        <v>122</v>
      </c>
      <c r="D56" t="s">
        <v>123</v>
      </c>
      <c r="E56" t="str">
        <f t="shared" si="0"/>
        <v>CVACH</v>
      </c>
      <c r="F56" t="str">
        <f t="shared" si="1"/>
        <v>CVACH Jonas</v>
      </c>
    </row>
    <row r="57" spans="2:6" x14ac:dyDescent="0.2">
      <c r="C57" t="s">
        <v>134</v>
      </c>
      <c r="D57" t="s">
        <v>144</v>
      </c>
      <c r="E57" t="str">
        <f t="shared" si="0"/>
        <v>SLÁVIK</v>
      </c>
      <c r="F57" t="str">
        <f t="shared" si="1"/>
        <v>SLÁVIK Michal</v>
      </c>
    </row>
    <row r="58" spans="2:6" x14ac:dyDescent="0.2">
      <c r="C58" t="s">
        <v>152</v>
      </c>
      <c r="D58" t="s">
        <v>153</v>
      </c>
      <c r="E58" t="str">
        <f t="shared" si="0"/>
        <v>VAYDOVÁ</v>
      </c>
      <c r="F58" t="str">
        <f t="shared" si="1"/>
        <v>VAYDOVÁ Viktória</v>
      </c>
    </row>
    <row r="59" spans="2:6" x14ac:dyDescent="0.2">
      <c r="C59" s="108" t="s">
        <v>237</v>
      </c>
      <c r="D59" s="108" t="s">
        <v>238</v>
      </c>
      <c r="E59" t="str">
        <f t="shared" ref="E59:E60" si="2">UPPER(D59)</f>
        <v>OLEJÁR</v>
      </c>
      <c r="F59" t="str">
        <f t="shared" ref="F59:F60" si="3">E59&amp;" " &amp;C59</f>
        <v>OLEJÁR Leo</v>
      </c>
    </row>
    <row r="60" spans="2:6" x14ac:dyDescent="0.2">
      <c r="C60" s="108" t="s">
        <v>239</v>
      </c>
      <c r="D60" s="108" t="s">
        <v>194</v>
      </c>
      <c r="E60" t="str">
        <f t="shared" si="2"/>
        <v>FABIÁNOVÁ</v>
      </c>
      <c r="F60" t="str">
        <f t="shared" si="3"/>
        <v>FABIÁNOVÁ Karolína</v>
      </c>
    </row>
    <row r="61" spans="2:6" x14ac:dyDescent="0.2">
      <c r="B61" s="108"/>
      <c r="C61" t="s">
        <v>152</v>
      </c>
      <c r="D61" t="s">
        <v>203</v>
      </c>
      <c r="E61" t="str">
        <f t="shared" ref="E61:E66" si="4">UPPER(D61)</f>
        <v>TRUTZOVÁ</v>
      </c>
      <c r="F61" t="str">
        <f t="shared" ref="F61:F66" si="5">E61&amp;" " &amp;C61</f>
        <v>TRUTZOVÁ Viktória</v>
      </c>
    </row>
    <row r="62" spans="2:6" x14ac:dyDescent="0.2">
      <c r="B62" s="108"/>
      <c r="C62" t="s">
        <v>245</v>
      </c>
      <c r="D62" t="s">
        <v>246</v>
      </c>
      <c r="E62" t="str">
        <f t="shared" si="4"/>
        <v>MIZNEROVÁ</v>
      </c>
      <c r="F62" t="str">
        <f t="shared" si="5"/>
        <v>MIZNEROVÁ Ema</v>
      </c>
    </row>
    <row r="63" spans="2:6" x14ac:dyDescent="0.2">
      <c r="B63" s="108"/>
      <c r="C63" t="s">
        <v>134</v>
      </c>
      <c r="D63" t="s">
        <v>247</v>
      </c>
      <c r="E63" t="str">
        <f t="shared" si="4"/>
        <v>GÁŤA</v>
      </c>
      <c r="F63" t="str">
        <f t="shared" si="5"/>
        <v>GÁŤA Michal</v>
      </c>
    </row>
    <row r="64" spans="2:6" x14ac:dyDescent="0.2">
      <c r="B64" s="108"/>
      <c r="C64" t="s">
        <v>140</v>
      </c>
      <c r="D64" t="s">
        <v>247</v>
      </c>
      <c r="E64" t="str">
        <f t="shared" si="4"/>
        <v>GÁŤA</v>
      </c>
      <c r="F64" t="str">
        <f t="shared" si="5"/>
        <v>GÁŤA Matej</v>
      </c>
    </row>
    <row r="65" spans="1:7" x14ac:dyDescent="0.2">
      <c r="B65" s="108"/>
      <c r="C65" t="s">
        <v>248</v>
      </c>
      <c r="D65" t="s">
        <v>249</v>
      </c>
      <c r="E65" t="str">
        <f t="shared" si="4"/>
        <v>DZURENDA</v>
      </c>
      <c r="F65" t="str">
        <f t="shared" si="5"/>
        <v>DZURENDA Timotej</v>
      </c>
    </row>
    <row r="66" spans="1:7" x14ac:dyDescent="0.2">
      <c r="B66" s="108"/>
      <c r="C66" t="s">
        <v>250</v>
      </c>
      <c r="D66" t="s">
        <v>251</v>
      </c>
      <c r="E66" t="str">
        <f t="shared" si="4"/>
        <v>ŠOLTÝS</v>
      </c>
      <c r="F66" t="str">
        <f t="shared" si="5"/>
        <v>ŠOLTÝS Richard</v>
      </c>
    </row>
    <row r="67" spans="1:7" x14ac:dyDescent="0.2">
      <c r="C67" t="s">
        <v>252</v>
      </c>
      <c r="D67" t="s">
        <v>253</v>
      </c>
      <c r="E67" t="str">
        <f t="shared" ref="E67:E69" si="6">UPPER(D67)</f>
        <v>GEŽÍK</v>
      </c>
      <c r="F67" t="str">
        <f t="shared" ref="F67:F69" si="7">E67&amp;" " &amp;C67</f>
        <v>GEŽÍK Alan</v>
      </c>
    </row>
    <row r="68" spans="1:7" x14ac:dyDescent="0.2">
      <c r="C68" t="s">
        <v>162</v>
      </c>
      <c r="D68" t="s">
        <v>253</v>
      </c>
      <c r="E68" t="str">
        <f t="shared" si="6"/>
        <v>GEŽÍK</v>
      </c>
      <c r="F68" t="str">
        <f t="shared" si="7"/>
        <v>GEŽÍK Peter</v>
      </c>
    </row>
    <row r="69" spans="1:7" x14ac:dyDescent="0.2">
      <c r="C69" t="s">
        <v>147</v>
      </c>
      <c r="D69" t="s">
        <v>254</v>
      </c>
      <c r="E69" t="str">
        <f t="shared" si="6"/>
        <v>HOLLER</v>
      </c>
      <c r="F69" t="str">
        <f t="shared" si="7"/>
        <v>HOLLER Lukáš</v>
      </c>
    </row>
    <row r="70" spans="1:7" x14ac:dyDescent="0.2">
      <c r="C70" t="s">
        <v>255</v>
      </c>
      <c r="D70" t="s">
        <v>256</v>
      </c>
      <c r="E70" t="str">
        <f t="shared" ref="E70" si="8">UPPER(D70)</f>
        <v>LIHANOVÁ</v>
      </c>
      <c r="F70" t="str">
        <f t="shared" ref="F70" si="9">E70&amp;" " &amp;C70</f>
        <v>LIHANOVÁ Olívia</v>
      </c>
    </row>
    <row r="71" spans="1:7" x14ac:dyDescent="0.2">
      <c r="C71" t="s">
        <v>257</v>
      </c>
      <c r="D71" t="s">
        <v>258</v>
      </c>
      <c r="E71" t="str">
        <f t="shared" ref="E71" si="10">UPPER(D71)</f>
        <v>TIŇOVÁ</v>
      </c>
      <c r="F71" t="str">
        <f t="shared" ref="F71" si="11">E71&amp;" " &amp;C71</f>
        <v>TIŇOVÁ Stela</v>
      </c>
    </row>
    <row r="72" spans="1:7" x14ac:dyDescent="0.2">
      <c r="C72" t="s">
        <v>260</v>
      </c>
      <c r="D72" t="s">
        <v>261</v>
      </c>
      <c r="E72" t="str">
        <f t="shared" ref="E72" si="12">UPPER(D72)</f>
        <v>HRÁDEK</v>
      </c>
      <c r="F72" t="str">
        <f t="shared" ref="F72" si="13">E72&amp;" " &amp;C72</f>
        <v>HRÁDEK Victoria</v>
      </c>
    </row>
    <row r="73" spans="1:7" x14ac:dyDescent="0.2">
      <c r="C73" t="s">
        <v>265</v>
      </c>
      <c r="D73" t="s">
        <v>264</v>
      </c>
      <c r="E73" t="str">
        <f t="shared" ref="E73" si="14">UPPER(D73)</f>
        <v>HEROKOVÁ</v>
      </c>
      <c r="F73" t="str">
        <f t="shared" ref="F73" si="15">E73&amp;" " &amp;C73</f>
        <v>HEROKOVÁ Alice</v>
      </c>
    </row>
    <row r="74" spans="1:7" x14ac:dyDescent="0.2">
      <c r="C74" t="s">
        <v>268</v>
      </c>
      <c r="D74" t="s">
        <v>269</v>
      </c>
      <c r="E74" t="str">
        <f t="shared" ref="E74:E75" si="16">UPPER(D74)</f>
        <v>ŠOLTIS</v>
      </c>
      <c r="F74" t="str">
        <f t="shared" ref="F74:F75" si="17">E74&amp;" " &amp;C74</f>
        <v>ŠOLTIS Maxim</v>
      </c>
    </row>
    <row r="75" spans="1:7" x14ac:dyDescent="0.2">
      <c r="A75" s="110" t="s">
        <v>299</v>
      </c>
      <c r="B75" s="110"/>
      <c r="C75" s="110" t="s">
        <v>124</v>
      </c>
      <c r="D75" s="110" t="s">
        <v>272</v>
      </c>
      <c r="E75" s="110" t="str">
        <f t="shared" si="16"/>
        <v>MARKE</v>
      </c>
      <c r="F75" s="110" t="str">
        <f t="shared" si="17"/>
        <v>MARKE Adam</v>
      </c>
      <c r="G75" s="110" t="str">
        <f>CONCATENATE(C75," ",D75)</f>
        <v>Adam Marke</v>
      </c>
    </row>
    <row r="76" spans="1:7" x14ac:dyDescent="0.2">
      <c r="A76" s="110" t="s">
        <v>299</v>
      </c>
      <c r="B76" s="110"/>
      <c r="C76" s="110" t="s">
        <v>191</v>
      </c>
      <c r="D76" s="110" t="s">
        <v>274</v>
      </c>
      <c r="E76" s="110" t="str">
        <f t="shared" ref="E76:E85" si="18">UPPER(D76)</f>
        <v>KRIVDA</v>
      </c>
      <c r="F76" s="110" t="str">
        <f t="shared" ref="F76:F85" si="19">E76&amp;" " &amp;C76</f>
        <v>KRIVDA Oliver</v>
      </c>
      <c r="G76" s="110" t="str">
        <f t="shared" ref="G76:G85" si="20">CONCATENATE(C76," ",D76)</f>
        <v>Oliver Krivda</v>
      </c>
    </row>
    <row r="77" spans="1:7" x14ac:dyDescent="0.2">
      <c r="A77" s="110" t="s">
        <v>299</v>
      </c>
      <c r="B77" s="110"/>
      <c r="C77" s="110" t="s">
        <v>284</v>
      </c>
      <c r="D77" s="110" t="s">
        <v>285</v>
      </c>
      <c r="E77" s="110" t="str">
        <f t="shared" si="18"/>
        <v>VNENČÁKOVÁ</v>
      </c>
      <c r="F77" s="110" t="str">
        <f t="shared" si="19"/>
        <v>VNENČÁKOVÁ Martina</v>
      </c>
      <c r="G77" s="110" t="str">
        <f t="shared" si="20"/>
        <v>Martina Vnenčáková</v>
      </c>
    </row>
    <row r="78" spans="1:7" x14ac:dyDescent="0.2">
      <c r="A78" s="110" t="s">
        <v>299</v>
      </c>
      <c r="B78" s="110"/>
      <c r="C78" s="110" t="s">
        <v>286</v>
      </c>
      <c r="D78" s="110" t="s">
        <v>287</v>
      </c>
      <c r="E78" s="110" t="str">
        <f t="shared" si="18"/>
        <v>PORADOVÁ</v>
      </c>
      <c r="F78" s="110" t="str">
        <f t="shared" si="19"/>
        <v>PORADOVÁ Ester</v>
      </c>
      <c r="G78" s="110" t="str">
        <f t="shared" si="20"/>
        <v>Ester Poradová</v>
      </c>
    </row>
    <row r="79" spans="1:7" x14ac:dyDescent="0.2">
      <c r="A79" s="110" t="s">
        <v>299</v>
      </c>
      <c r="B79" s="110"/>
      <c r="C79" s="110" t="s">
        <v>120</v>
      </c>
      <c r="D79" s="110" t="s">
        <v>288</v>
      </c>
      <c r="E79" s="110" t="str">
        <f t="shared" si="18"/>
        <v>MILOŠOVIČ</v>
      </c>
      <c r="F79" s="110" t="str">
        <f t="shared" si="19"/>
        <v>MILOŠOVIČ Lilien</v>
      </c>
      <c r="G79" s="110" t="str">
        <f t="shared" si="20"/>
        <v>Lilien Milošovič</v>
      </c>
    </row>
    <row r="80" spans="1:7" x14ac:dyDescent="0.2">
      <c r="A80" s="110" t="s">
        <v>299</v>
      </c>
      <c r="B80" s="110"/>
      <c r="C80" s="110" t="s">
        <v>289</v>
      </c>
      <c r="D80" s="110" t="s">
        <v>290</v>
      </c>
      <c r="E80" s="110" t="str">
        <f t="shared" si="18"/>
        <v>ŠEREDOVÁ</v>
      </c>
      <c r="F80" s="110" t="str">
        <f t="shared" si="19"/>
        <v>ŠEREDOVÁ Grétka</v>
      </c>
      <c r="G80" s="110" t="str">
        <f t="shared" si="20"/>
        <v>Grétka Šeredová</v>
      </c>
    </row>
    <row r="81" spans="1:7" x14ac:dyDescent="0.2">
      <c r="A81" s="110" t="s">
        <v>299</v>
      </c>
      <c r="B81" s="110"/>
      <c r="C81" s="110" t="s">
        <v>291</v>
      </c>
      <c r="D81" s="110" t="s">
        <v>292</v>
      </c>
      <c r="E81" s="110" t="str">
        <f t="shared" si="18"/>
        <v>ONTONG</v>
      </c>
      <c r="F81" s="110" t="str">
        <f t="shared" si="19"/>
        <v>ONTONG Rayna</v>
      </c>
      <c r="G81" s="110" t="str">
        <f t="shared" si="20"/>
        <v>Rayna Ontong</v>
      </c>
    </row>
    <row r="82" spans="1:7" x14ac:dyDescent="0.2">
      <c r="A82" s="110" t="s">
        <v>299</v>
      </c>
      <c r="B82" s="110"/>
      <c r="C82" s="110" t="s">
        <v>284</v>
      </c>
      <c r="D82" s="110" t="s">
        <v>186</v>
      </c>
      <c r="E82" s="110" t="str">
        <f t="shared" si="18"/>
        <v>HÚSKOVÁ</v>
      </c>
      <c r="F82" s="110" t="str">
        <f t="shared" si="19"/>
        <v>HÚSKOVÁ Martina</v>
      </c>
      <c r="G82" s="110" t="str">
        <f t="shared" si="20"/>
        <v>Martina Húsková</v>
      </c>
    </row>
    <row r="83" spans="1:7" x14ac:dyDescent="0.2">
      <c r="A83" s="110" t="s">
        <v>299</v>
      </c>
      <c r="B83" s="110"/>
      <c r="C83" s="110" t="s">
        <v>293</v>
      </c>
      <c r="D83" s="110" t="s">
        <v>294</v>
      </c>
      <c r="E83" s="110" t="str">
        <f t="shared" si="18"/>
        <v>JANKOVIČOVÁ</v>
      </c>
      <c r="F83" s="110" t="str">
        <f t="shared" si="19"/>
        <v>JANKOVIČOVÁ Miriam</v>
      </c>
      <c r="G83" s="110" t="str">
        <f t="shared" si="20"/>
        <v>Miriam Jankovičová</v>
      </c>
    </row>
    <row r="84" spans="1:7" x14ac:dyDescent="0.2">
      <c r="A84" s="110" t="s">
        <v>299</v>
      </c>
      <c r="B84" s="110"/>
      <c r="C84" s="110" t="s">
        <v>295</v>
      </c>
      <c r="D84" s="110" t="s">
        <v>285</v>
      </c>
      <c r="E84" s="110" t="str">
        <f t="shared" si="18"/>
        <v>VNENČÁKOVÁ</v>
      </c>
      <c r="F84" s="110" t="str">
        <f t="shared" si="19"/>
        <v>VNENČÁKOVÁ Emma</v>
      </c>
      <c r="G84" s="110" t="str">
        <f t="shared" si="20"/>
        <v>Emma Vnenčáková</v>
      </c>
    </row>
    <row r="85" spans="1:7" x14ac:dyDescent="0.2">
      <c r="A85" s="110" t="s">
        <v>299</v>
      </c>
      <c r="B85" s="110"/>
      <c r="C85" s="110" t="s">
        <v>296</v>
      </c>
      <c r="D85" s="110" t="s">
        <v>297</v>
      </c>
      <c r="E85" s="110" t="str">
        <f t="shared" si="18"/>
        <v>HOZLÁROVÁ</v>
      </c>
      <c r="F85" s="110" t="str">
        <f t="shared" si="19"/>
        <v>HOZLÁROVÁ Leoni</v>
      </c>
      <c r="G85" s="110" t="str">
        <f t="shared" si="20"/>
        <v>Leoni Hozlárová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2026-06-25T20:54:53Z</dcterms:modified>
  <cp:category/>
</cp:coreProperties>
</file>